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olores\Desktop\"/>
    </mc:Choice>
  </mc:AlternateContent>
  <xr:revisionPtr revIDLastSave="0" documentId="13_ncr:1_{CB700B1A-4169-40D7-AE47-4EA4F3C90E05}" xr6:coauthVersionLast="47" xr6:coauthVersionMax="47" xr10:uidLastSave="{00000000-0000-0000-0000-000000000000}"/>
  <bookViews>
    <workbookView xWindow="-120" yWindow="-120" windowWidth="29040" windowHeight="15720" firstSheet="3" activeTab="7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Izvještaj po organizacijskoj " sheetId="12" r:id="rId7"/>
    <sheet name="Izvještaj po programskoj" sheetId="7" r:id="rId8"/>
    <sheet name="List1" sheetId="11" r:id="rId9"/>
  </sheets>
  <definedNames>
    <definedName name="_xlnm.Print_Area" localSheetId="1">' Račun prihoda i rashoda'!$B$1:$I$87</definedName>
    <definedName name="_xlnm.Print_Area" localSheetId="0">SAŽETAK!$B$1:$L$25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7" l="1"/>
  <c r="H9" i="7"/>
  <c r="G9" i="7"/>
  <c r="F9" i="7"/>
  <c r="J15" i="1"/>
  <c r="I15" i="1"/>
  <c r="H15" i="1"/>
  <c r="G15" i="1"/>
  <c r="K15" i="1" s="1"/>
  <c r="L15" i="1"/>
  <c r="L14" i="1"/>
  <c r="L13" i="1"/>
  <c r="L12" i="1"/>
  <c r="L11" i="1"/>
  <c r="L10" i="1"/>
  <c r="K14" i="1"/>
  <c r="K13" i="1"/>
  <c r="K12" i="1"/>
  <c r="K11" i="1"/>
  <c r="K10" i="1"/>
  <c r="L9" i="1"/>
  <c r="K9" i="1"/>
  <c r="I90" i="7"/>
  <c r="I87" i="7"/>
  <c r="I79" i="7"/>
  <c r="I78" i="7"/>
  <c r="I77" i="7"/>
  <c r="I76" i="7"/>
  <c r="I75" i="7"/>
  <c r="I64" i="7"/>
  <c r="I38" i="7"/>
  <c r="I34" i="7"/>
  <c r="I32" i="7"/>
  <c r="I30" i="7"/>
  <c r="I24" i="7"/>
  <c r="I23" i="7"/>
  <c r="I22" i="7"/>
  <c r="F10" i="7"/>
  <c r="I68" i="7"/>
  <c r="G29" i="7"/>
  <c r="G26" i="7" s="1"/>
  <c r="G12" i="7"/>
  <c r="H10" i="7"/>
  <c r="F12" i="7"/>
  <c r="H29" i="7"/>
  <c r="H26" i="7" s="1"/>
  <c r="F29" i="7"/>
  <c r="F26" i="7" s="1"/>
  <c r="F6" i="10"/>
  <c r="E6" i="10"/>
  <c r="D6" i="10"/>
  <c r="F19" i="10"/>
  <c r="E19" i="10"/>
  <c r="D19" i="10"/>
  <c r="C19" i="10"/>
  <c r="F15" i="10"/>
  <c r="E15" i="10"/>
  <c r="D15" i="10"/>
  <c r="C15" i="10"/>
  <c r="F12" i="10"/>
  <c r="E12" i="10"/>
  <c r="D12" i="10"/>
  <c r="C12" i="10"/>
  <c r="F9" i="10"/>
  <c r="E9" i="10"/>
  <c r="D9" i="10"/>
  <c r="C9" i="10"/>
  <c r="F29" i="5"/>
  <c r="E29" i="5"/>
  <c r="D29" i="5"/>
  <c r="C29" i="5"/>
  <c r="C20" i="5" s="1"/>
  <c r="F33" i="5"/>
  <c r="E33" i="5"/>
  <c r="D33" i="5"/>
  <c r="C33" i="5"/>
  <c r="E26" i="5"/>
  <c r="D26" i="5"/>
  <c r="F23" i="5"/>
  <c r="E23" i="5"/>
  <c r="D23" i="5"/>
  <c r="C23" i="5"/>
  <c r="F20" i="5"/>
  <c r="F13" i="5"/>
  <c r="F6" i="5" s="1"/>
  <c r="E13" i="5"/>
  <c r="E6" i="5" s="1"/>
  <c r="D13" i="5"/>
  <c r="D6" i="5" s="1"/>
  <c r="C13" i="5"/>
  <c r="C6" i="5" s="1"/>
  <c r="F7" i="8"/>
  <c r="E7" i="8"/>
  <c r="D7" i="8"/>
  <c r="C7" i="8"/>
  <c r="J81" i="3"/>
  <c r="I81" i="3"/>
  <c r="H81" i="3"/>
  <c r="G81" i="3"/>
  <c r="J82" i="3"/>
  <c r="I82" i="3"/>
  <c r="H82" i="3"/>
  <c r="G82" i="3"/>
  <c r="J76" i="3"/>
  <c r="I76" i="3"/>
  <c r="H76" i="3"/>
  <c r="G76" i="3"/>
  <c r="J73" i="3"/>
  <c r="J72" i="3" s="1"/>
  <c r="I73" i="3"/>
  <c r="I72" i="3" s="1"/>
  <c r="H73" i="3"/>
  <c r="H72" i="3" s="1"/>
  <c r="G73" i="3"/>
  <c r="G72" i="3" s="1"/>
  <c r="J68" i="3"/>
  <c r="I68" i="3"/>
  <c r="H68" i="3"/>
  <c r="G68" i="3"/>
  <c r="J59" i="3"/>
  <c r="I59" i="3"/>
  <c r="H59" i="3"/>
  <c r="G59" i="3"/>
  <c r="J52" i="3"/>
  <c r="I52" i="3"/>
  <c r="H52" i="3"/>
  <c r="G52" i="3"/>
  <c r="J48" i="3"/>
  <c r="I48" i="3"/>
  <c r="H48" i="3"/>
  <c r="G48" i="3"/>
  <c r="J45" i="3"/>
  <c r="I45" i="3"/>
  <c r="H45" i="3"/>
  <c r="G45" i="3"/>
  <c r="J43" i="3"/>
  <c r="I43" i="3"/>
  <c r="H43" i="3"/>
  <c r="G43" i="3"/>
  <c r="J40" i="3"/>
  <c r="I40" i="3"/>
  <c r="H40" i="3"/>
  <c r="G40" i="3"/>
  <c r="J31" i="3"/>
  <c r="I31" i="3"/>
  <c r="H31" i="3"/>
  <c r="G31" i="3"/>
  <c r="J28" i="3"/>
  <c r="J27" i="3" s="1"/>
  <c r="I28" i="3"/>
  <c r="I27" i="3" s="1"/>
  <c r="H28" i="3"/>
  <c r="H27" i="3" s="1"/>
  <c r="G28" i="3"/>
  <c r="G27" i="3" s="1"/>
  <c r="J24" i="3"/>
  <c r="I24" i="3"/>
  <c r="H24" i="3"/>
  <c r="G24" i="3"/>
  <c r="J21" i="3"/>
  <c r="I21" i="3"/>
  <c r="H21" i="3"/>
  <c r="G21" i="3"/>
  <c r="J18" i="3"/>
  <c r="I18" i="3"/>
  <c r="H18" i="3"/>
  <c r="G18" i="3"/>
  <c r="J15" i="3"/>
  <c r="J12" i="3" s="1"/>
  <c r="I15" i="3"/>
  <c r="I12" i="3" s="1"/>
  <c r="H15" i="3"/>
  <c r="H12" i="3" s="1"/>
  <c r="G15" i="3"/>
  <c r="G12" i="3" s="1"/>
  <c r="K19" i="3"/>
  <c r="I9" i="7" l="1"/>
  <c r="G8" i="7"/>
  <c r="H8" i="7"/>
  <c r="F8" i="7"/>
  <c r="E20" i="5"/>
  <c r="D20" i="5"/>
  <c r="H47" i="3"/>
  <c r="I39" i="3"/>
  <c r="G47" i="3"/>
  <c r="H39" i="3"/>
  <c r="H38" i="3" s="1"/>
  <c r="J39" i="3"/>
  <c r="G39" i="3"/>
  <c r="J47" i="3"/>
  <c r="I47" i="3"/>
  <c r="H18" i="5"/>
  <c r="G18" i="5"/>
  <c r="G17" i="10"/>
  <c r="H17" i="10"/>
  <c r="H21" i="10"/>
  <c r="G21" i="10"/>
  <c r="H20" i="10"/>
  <c r="G20" i="10"/>
  <c r="H19" i="10"/>
  <c r="G19" i="10"/>
  <c r="C6" i="10"/>
  <c r="H16" i="5"/>
  <c r="G11" i="3"/>
  <c r="G10" i="3" s="1"/>
  <c r="F92" i="7"/>
  <c r="F88" i="7"/>
  <c r="F83" i="7"/>
  <c r="F81" i="7" s="1"/>
  <c r="F73" i="7"/>
  <c r="F69" i="7"/>
  <c r="F67" i="7"/>
  <c r="F62" i="7"/>
  <c r="F40" i="7"/>
  <c r="F39" i="7" s="1"/>
  <c r="F37" i="7"/>
  <c r="F35" i="7"/>
  <c r="I85" i="7"/>
  <c r="H88" i="7"/>
  <c r="G88" i="7"/>
  <c r="H83" i="7"/>
  <c r="H81" i="7" s="1"/>
  <c r="G83" i="7"/>
  <c r="H73" i="7"/>
  <c r="G73" i="7"/>
  <c r="H69" i="7"/>
  <c r="G69" i="7"/>
  <c r="H67" i="7"/>
  <c r="G67" i="7"/>
  <c r="H62" i="7"/>
  <c r="G62" i="7"/>
  <c r="H40" i="7"/>
  <c r="H39" i="7" s="1"/>
  <c r="G40" i="7"/>
  <c r="G39" i="7"/>
  <c r="H37" i="7"/>
  <c r="H35" i="7"/>
  <c r="G37" i="7"/>
  <c r="G35" i="7"/>
  <c r="H17" i="7"/>
  <c r="G17" i="7"/>
  <c r="F17" i="7"/>
  <c r="L62" i="3"/>
  <c r="K65" i="3"/>
  <c r="L65" i="3"/>
  <c r="J11" i="3"/>
  <c r="J10" i="3" s="1"/>
  <c r="I11" i="3"/>
  <c r="I10" i="3" s="1"/>
  <c r="H11" i="3"/>
  <c r="H10" i="3" s="1"/>
  <c r="I37" i="7" l="1"/>
  <c r="I67" i="7"/>
  <c r="G61" i="7"/>
  <c r="F86" i="7"/>
  <c r="F80" i="7" s="1"/>
  <c r="F61" i="7"/>
  <c r="F25" i="7"/>
  <c r="J38" i="3"/>
  <c r="I38" i="3"/>
  <c r="G38" i="3"/>
  <c r="G37" i="3" s="1"/>
  <c r="G92" i="7"/>
  <c r="G86" i="7" s="1"/>
  <c r="G80" i="7" s="1"/>
  <c r="H92" i="7"/>
  <c r="H86" i="7" s="1"/>
  <c r="H80" i="7" s="1"/>
  <c r="H61" i="7"/>
  <c r="H25" i="7"/>
  <c r="G25" i="7"/>
  <c r="I37" i="3"/>
  <c r="H37" i="3"/>
  <c r="H18" i="10"/>
  <c r="G18" i="10"/>
  <c r="H16" i="10"/>
  <c r="G16" i="10"/>
  <c r="H15" i="10"/>
  <c r="G15" i="10"/>
  <c r="H13" i="10"/>
  <c r="G13" i="10"/>
  <c r="H12" i="10"/>
  <c r="G12" i="10"/>
  <c r="H11" i="10"/>
  <c r="G11" i="10"/>
  <c r="H10" i="10"/>
  <c r="G10" i="10"/>
  <c r="H9" i="10"/>
  <c r="G9" i="10"/>
  <c r="H8" i="10"/>
  <c r="G8" i="10"/>
  <c r="H7" i="10"/>
  <c r="G7" i="10"/>
  <c r="H6" i="10"/>
  <c r="G6" i="10"/>
  <c r="I86" i="7" l="1"/>
  <c r="J37" i="3"/>
  <c r="I10" i="12"/>
  <c r="I9" i="12"/>
  <c r="I8" i="12"/>
  <c r="I7" i="12"/>
  <c r="I96" i="7" l="1"/>
  <c r="I95" i="7"/>
  <c r="I94" i="7"/>
  <c r="I93" i="7"/>
  <c r="I92" i="7"/>
  <c r="I89" i="7"/>
  <c r="I88" i="7"/>
  <c r="I84" i="7"/>
  <c r="I83" i="7"/>
  <c r="I81" i="7"/>
  <c r="I80" i="7"/>
  <c r="I74" i="7"/>
  <c r="I73" i="7"/>
  <c r="I66" i="7"/>
  <c r="I65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3" i="7"/>
  <c r="I36" i="7"/>
  <c r="I35" i="7"/>
  <c r="I31" i="7"/>
  <c r="I29" i="7"/>
  <c r="I28" i="7"/>
  <c r="I27" i="7"/>
  <c r="I26" i="7"/>
  <c r="I25" i="7"/>
  <c r="I21" i="7"/>
  <c r="I20" i="7"/>
  <c r="I19" i="7"/>
  <c r="I18" i="7"/>
  <c r="I17" i="7"/>
  <c r="I13" i="7"/>
  <c r="I12" i="7"/>
  <c r="I11" i="7"/>
  <c r="I10" i="7"/>
  <c r="I16" i="7"/>
  <c r="I15" i="7"/>
  <c r="I14" i="7"/>
  <c r="I8" i="7"/>
  <c r="H8" i="8"/>
  <c r="H7" i="8"/>
  <c r="H6" i="8"/>
  <c r="G7" i="8"/>
  <c r="G6" i="8"/>
  <c r="H34" i="5" l="1"/>
  <c r="G24" i="5"/>
  <c r="H24" i="5"/>
  <c r="H35" i="5"/>
  <c r="H33" i="5"/>
  <c r="H32" i="5"/>
  <c r="H30" i="5"/>
  <c r="H29" i="5"/>
  <c r="H27" i="5"/>
  <c r="H26" i="5"/>
  <c r="H25" i="5"/>
  <c r="H23" i="5"/>
  <c r="H22" i="5"/>
  <c r="H21" i="5"/>
  <c r="H20" i="5"/>
  <c r="G32" i="5"/>
  <c r="G30" i="5"/>
  <c r="G29" i="5"/>
  <c r="G27" i="5"/>
  <c r="G26" i="5"/>
  <c r="G25" i="5"/>
  <c r="G23" i="5"/>
  <c r="G22" i="5"/>
  <c r="G21" i="5"/>
  <c r="G20" i="5"/>
  <c r="H6" i="5"/>
  <c r="G6" i="5"/>
  <c r="H17" i="5"/>
  <c r="H15" i="5"/>
  <c r="H14" i="5"/>
  <c r="H13" i="5"/>
  <c r="H12" i="5"/>
  <c r="H11" i="5"/>
  <c r="H10" i="5"/>
  <c r="H9" i="5"/>
  <c r="H8" i="5"/>
  <c r="G17" i="5"/>
  <c r="G15" i="5"/>
  <c r="G14" i="5"/>
  <c r="G13" i="5"/>
  <c r="G12" i="5"/>
  <c r="G11" i="5"/>
  <c r="G10" i="5"/>
  <c r="G9" i="5"/>
  <c r="G8" i="5"/>
  <c r="G7" i="5"/>
  <c r="H7" i="5"/>
  <c r="L87" i="3"/>
  <c r="L86" i="3"/>
  <c r="L85" i="3"/>
  <c r="L83" i="3"/>
  <c r="L82" i="3"/>
  <c r="K87" i="3"/>
  <c r="K86" i="3"/>
  <c r="K85" i="3"/>
  <c r="K83" i="3"/>
  <c r="K82" i="3"/>
  <c r="L81" i="3"/>
  <c r="L80" i="3"/>
  <c r="L78" i="3"/>
  <c r="L77" i="3"/>
  <c r="L76" i="3"/>
  <c r="K81" i="3"/>
  <c r="K80" i="3"/>
  <c r="K78" i="3"/>
  <c r="K77" i="3"/>
  <c r="K76" i="3"/>
  <c r="L75" i="3"/>
  <c r="L74" i="3"/>
  <c r="L73" i="3"/>
  <c r="L72" i="3"/>
  <c r="L71" i="3"/>
  <c r="K75" i="3"/>
  <c r="K74" i="3"/>
  <c r="K73" i="3"/>
  <c r="K72" i="3"/>
  <c r="K71" i="3"/>
  <c r="L70" i="3"/>
  <c r="L69" i="3"/>
  <c r="K70" i="3"/>
  <c r="K69" i="3"/>
  <c r="K68" i="3"/>
  <c r="L68" i="3"/>
  <c r="K67" i="3"/>
  <c r="L67" i="3"/>
  <c r="K66" i="3"/>
  <c r="L66" i="3"/>
  <c r="K64" i="3"/>
  <c r="L64" i="3"/>
  <c r="K63" i="3"/>
  <c r="L63" i="3"/>
  <c r="K61" i="3"/>
  <c r="L61" i="3"/>
  <c r="K60" i="3"/>
  <c r="L60" i="3"/>
  <c r="K59" i="3"/>
  <c r="L59" i="3"/>
  <c r="K58" i="3"/>
  <c r="L58" i="3"/>
  <c r="K57" i="3"/>
  <c r="L57" i="3"/>
  <c r="K56" i="3"/>
  <c r="L56" i="3"/>
  <c r="K55" i="3"/>
  <c r="L55" i="3"/>
  <c r="K54" i="3"/>
  <c r="L54" i="3"/>
  <c r="K53" i="3"/>
  <c r="L53" i="3"/>
  <c r="K52" i="3"/>
  <c r="L52" i="3"/>
  <c r="K51" i="3"/>
  <c r="L51" i="3"/>
  <c r="K50" i="3"/>
  <c r="L50" i="3"/>
  <c r="L46" i="3"/>
  <c r="K46" i="3"/>
  <c r="L45" i="3"/>
  <c r="L44" i="3"/>
  <c r="K45" i="3"/>
  <c r="L43" i="3"/>
  <c r="K44" i="3"/>
  <c r="K43" i="3"/>
  <c r="L49" i="3"/>
  <c r="L48" i="3"/>
  <c r="L47" i="3"/>
  <c r="L41" i="3"/>
  <c r="L40" i="3"/>
  <c r="L39" i="3"/>
  <c r="K49" i="3"/>
  <c r="K48" i="3"/>
  <c r="K47" i="3"/>
  <c r="K41" i="3"/>
  <c r="K40" i="3"/>
  <c r="K39" i="3"/>
  <c r="L33" i="3"/>
  <c r="K33" i="3"/>
  <c r="L32" i="3"/>
  <c r="K32" i="3"/>
  <c r="L31" i="3"/>
  <c r="K31" i="3"/>
  <c r="L30" i="3"/>
  <c r="K30" i="3"/>
  <c r="L29" i="3"/>
  <c r="K29" i="3"/>
  <c r="L28" i="3"/>
  <c r="K28" i="3"/>
  <c r="K27" i="3"/>
  <c r="L27" i="3"/>
  <c r="L26" i="3"/>
  <c r="K26" i="3"/>
  <c r="L25" i="3"/>
  <c r="K25" i="3"/>
  <c r="K24" i="3"/>
  <c r="L24" i="3"/>
  <c r="L19" i="3"/>
  <c r="L23" i="3"/>
  <c r="L22" i="3"/>
  <c r="L21" i="3"/>
  <c r="K23" i="3"/>
  <c r="K22" i="3"/>
  <c r="K21" i="3"/>
  <c r="K20" i="3"/>
  <c r="L18" i="3"/>
  <c r="K18" i="3"/>
  <c r="L20" i="3"/>
  <c r="L17" i="3"/>
  <c r="K17" i="3"/>
  <c r="L16" i="3"/>
  <c r="L15" i="3"/>
  <c r="L12" i="3"/>
  <c r="K16" i="3"/>
  <c r="K15" i="3"/>
  <c r="K12" i="3"/>
  <c r="K38" i="3" l="1"/>
  <c r="L38" i="3"/>
  <c r="L10" i="3"/>
  <c r="K10" i="3"/>
  <c r="K11" i="3"/>
  <c r="L11" i="3"/>
  <c r="K37" i="3" l="1"/>
  <c r="L37" i="3"/>
</calcChain>
</file>

<file path=xl/sharedStrings.xml><?xml version="1.0" encoding="utf-8"?>
<sst xmlns="http://schemas.openxmlformats.org/spreadsheetml/2006/main" count="367" uniqueCount="216">
  <si>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</si>
  <si>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</si>
  <si>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</si>
  <si>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</si>
  <si>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</si>
  <si>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</si>
  <si>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</si>
  <si>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</si>
  <si>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</si>
  <si>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</si>
  <si>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</si>
  <si>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</si>
  <si>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</si>
  <si>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</si>
  <si>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</si>
  <si>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</si>
  <si>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 xml:space="preserve"> Prihodi od prodaje proizvoda i robe te pruženih usluga i prihodi od donacija</t>
  </si>
  <si>
    <t>1 Opći prihodi i primici</t>
  </si>
  <si>
    <t>11 Opći prihodi i primici</t>
  </si>
  <si>
    <t>….</t>
  </si>
  <si>
    <t>3 Vlastiti prihodi</t>
  </si>
  <si>
    <t>Prihodi od prodaje proizvedene dugotrajne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</si>
  <si>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</si>
  <si>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</si>
  <si>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</si>
  <si>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</si>
  <si>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</si>
  <si>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</si>
  <si>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</si>
  <si>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</si>
  <si>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</si>
  <si>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</si>
  <si>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</si>
  <si>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</si>
  <si>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</si>
  <si>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</si>
  <si>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</si>
  <si>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</si>
  <si>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</si>
  <si>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</si>
  <si>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</si>
  <si>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</si>
  <si>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</si>
  <si>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</si>
  <si>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</si>
  <si>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</si>
  <si>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</si>
  <si>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</si>
  <si>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 xml:space="preserve">UKUPNO PRIHODI </t>
  </si>
  <si>
    <t>UKUPNO RASHODI</t>
  </si>
  <si>
    <t>UKUPNO PRIHODI</t>
  </si>
  <si>
    <t>INDEKS**</t>
  </si>
  <si>
    <t>RAZLIKA PRIMITAKA I IZDATAKA</t>
  </si>
  <si>
    <t xml:space="preserve"> RAČUN FINANCIRANJA</t>
  </si>
  <si>
    <t xml:space="preserve"> RAČUN PRIHODA I RASHODA </t>
  </si>
  <si>
    <t>IZVJEŠTAJ PO PROGRAMSKOJ KLASIFIKACIJI</t>
  </si>
  <si>
    <t>SAŽETAK RAČUNA FINANCIRANJA</t>
  </si>
  <si>
    <t>SAŽETAK RAČUNA PRIHODA I RASHODA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</si>
  <si>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</si>
  <si>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</si>
  <si>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</si>
  <si>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</si>
  <si>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 xml:space="preserve"> IZVRŠENJE 
N-1. </t>
  </si>
  <si>
    <t xml:space="preserve"> IZVRŠENJE 
N. </t>
  </si>
  <si>
    <t xml:space="preserve">OSTVARENJE/IZVRŠENJE 
N-1. 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</si>
  <si>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</si>
  <si>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</si>
  <si>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</si>
  <si>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Pomoći od izvan proračunskih korisnika</t>
  </si>
  <si>
    <t>Tekuće pomoći od izvanproračunskih korisnika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</si>
  <si>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</si>
  <si>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</si>
  <si>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</si>
  <si>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</si>
  <si>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</si>
  <si>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</si>
  <si>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upravnih i administrativnih pristojbi, pristojbi po posebnim propisima i naknade</t>
  </si>
  <si>
    <t>Prihodi po posebnim propisima</t>
  </si>
  <si>
    <t>Ostali nespomenuti prihodi</t>
  </si>
  <si>
    <t>Prihodi od pruženih usluga</t>
  </si>
  <si>
    <t>Prihodi od nadležnog proračuna i od HZZO-a temeljem ugovornih obveza</t>
  </si>
  <si>
    <t>Prihodi iz nadležnog proračuna za finaciranje redovne djelatnosti proračunskih korisnika</t>
  </si>
  <si>
    <t xml:space="preserve">Prihodi iz nadležnog proračuna za finaciranje rashoda poslovanja </t>
  </si>
  <si>
    <t>Plaće za prekovremeni rad</t>
  </si>
  <si>
    <t>Ostali rashodi za zaposlene</t>
  </si>
  <si>
    <t>Doprinosi na plaću</t>
  </si>
  <si>
    <t>Doprinosi za obavezno zdravstveno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</si>
  <si>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</si>
  <si>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</si>
  <si>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</si>
  <si>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</si>
  <si>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</si>
  <si>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</si>
  <si>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</si>
  <si>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Sitan inventar i auto gume</t>
  </si>
  <si>
    <t>Rashodi za usluge</t>
  </si>
  <si>
    <t>Službena, radna i zaštitna odjeća i obuća</t>
  </si>
  <si>
    <t>Usluge telefona, pošte i prijevoza</t>
  </si>
  <si>
    <t>Usluge tekućeg i investicijskog održavanja</t>
  </si>
  <si>
    <t>Komunalne usluge</t>
  </si>
  <si>
    <t>Zdravstvena i veterinarske usluge</t>
  </si>
  <si>
    <t>Računalne usluge</t>
  </si>
  <si>
    <t>Ostale usluge</t>
  </si>
  <si>
    <t>Ostali nespomenuti rashodi poslovanja</t>
  </si>
  <si>
    <t>Reprezentacija</t>
  </si>
  <si>
    <t>Članarine i norme</t>
  </si>
  <si>
    <t>Financijski rashodi</t>
  </si>
  <si>
    <t>Ostali financijski rashodi</t>
  </si>
  <si>
    <t>Bankarske usluge i usluge platnog prometa</t>
  </si>
  <si>
    <t>Zatezne kamate</t>
  </si>
  <si>
    <t>Tekuće donacije</t>
  </si>
  <si>
    <t>Tekuće donacije u naravi</t>
  </si>
  <si>
    <t>Rashodi za nabavu proizvedene dugotrajne imovine</t>
  </si>
  <si>
    <t>Postrojenja i oprema</t>
  </si>
  <si>
    <t>Uredska oprema i namještaj</t>
  </si>
  <si>
    <t xml:space="preserve">Komunikacijska oprema </t>
  </si>
  <si>
    <t>Knjige, umjetnička djela i ostale izložbene vrijednosti</t>
  </si>
  <si>
    <t>Knjige</t>
  </si>
  <si>
    <t>SVEUKUPNO</t>
  </si>
  <si>
    <t>Program: 5501 Srednjoškolsko obrazovanje</t>
  </si>
  <si>
    <t>Program: 5502 Unapređenje kvalitete odgojno obrazovnog sustava</t>
  </si>
  <si>
    <t>A 55203 Programi školskog kurikuluma</t>
  </si>
  <si>
    <t>A 55205 Programi sufinancianja rada pomoćnika u nastavi</t>
  </si>
  <si>
    <t>Program: 5306 Obilježavanje postignuća učenika i nastavnika</t>
  </si>
  <si>
    <t>32 Vlastiti prihodi</t>
  </si>
  <si>
    <t>4 Prihodi za posebne namjene</t>
  </si>
  <si>
    <t>44 Prihodi za decentralizirane funkcije</t>
  </si>
  <si>
    <t>5 Pomoći</t>
  </si>
  <si>
    <t>51 Pomoći</t>
  </si>
  <si>
    <t>52 Pomoći-proračunski korisnici</t>
  </si>
  <si>
    <t>7 prihodi od prodaje ili zamjena nefinancijske imovine</t>
  </si>
  <si>
    <t>73 Prihodi od prodaje ili zamjene nef. Imovine</t>
  </si>
  <si>
    <t>38 Prenesena sredstva</t>
  </si>
  <si>
    <t>738 Prenesena sredstva</t>
  </si>
  <si>
    <t>09 Obrazovanje</t>
  </si>
  <si>
    <t>092 Srednjoškolsko obrazovanje</t>
  </si>
  <si>
    <t>098 Usluge obrazovanja koje nisu drugdje svrstane</t>
  </si>
  <si>
    <t>IZVOR 1 OPĆI PRIHODI I PRIMICI</t>
  </si>
  <si>
    <t>IZVOR 3 VLASTITI PRIHODI</t>
  </si>
  <si>
    <t>IZVOR 4 PRIHODI ZA POSEBNE NAMJENE</t>
  </si>
  <si>
    <t>IZVOR 5 POMOĆI</t>
  </si>
  <si>
    <t>IZVOR 7 PRIHODI OD PRODAJE ILI ZAMJENE NEFINANCIJSKE IMOVINE</t>
  </si>
  <si>
    <t>32 Materijalni rashodi</t>
  </si>
  <si>
    <t>3211 Službena putovanja</t>
  </si>
  <si>
    <t>3231 Usluge telefona, pošte i prijevoza</t>
  </si>
  <si>
    <t>A550101 Osiguranje uvjeta rada</t>
  </si>
  <si>
    <t>Izvor: 1 OPĆI PRIHODI I PRIMICI</t>
  </si>
  <si>
    <t>Izvor : 5 POMOĆI</t>
  </si>
  <si>
    <t>3223 Energija</t>
  </si>
  <si>
    <t>3238 Računalne usluge</t>
  </si>
  <si>
    <t>3239 Ostale usluge</t>
  </si>
  <si>
    <t>Izvor: 3 VLASTITI PRIHODI</t>
  </si>
  <si>
    <t>3213 Stručno usavršavanje zaposlenika</t>
  </si>
  <si>
    <t>3222 Materijal i sirovine</t>
  </si>
  <si>
    <t>3225 Sitan inventar i auto gume</t>
  </si>
  <si>
    <t>34 Financijski rashodi</t>
  </si>
  <si>
    <t>3433 Zatezne kamate</t>
  </si>
  <si>
    <t>42 Rashodi za nabavu proizvedene dugotrajne imovine</t>
  </si>
  <si>
    <t>4221 Uredska oprema i namještaj</t>
  </si>
  <si>
    <t>Izvor: 4 PRIHODI ZA POSEBNE NAMJENE</t>
  </si>
  <si>
    <t>3212 Naknada za prijevoz, za rad na terenu i odvojeni život</t>
  </si>
  <si>
    <t>3224 Materijal i dijelovi za tekuće i investicijsko održavanje</t>
  </si>
  <si>
    <t>3227 Službena, radna i zaštitna odjeća i obuća</t>
  </si>
  <si>
    <t>3232 Usluge tekućeg i invensticijskog održavanja</t>
  </si>
  <si>
    <t>3234 Komunalne usluge</t>
  </si>
  <si>
    <t>3236 Zdravstvene i veterinarske usluge</t>
  </si>
  <si>
    <t>3293 Reprezentacija</t>
  </si>
  <si>
    <t>3294 Članarine i norme</t>
  </si>
  <si>
    <t>3299 Ostali nespomenuti rashodi poslovanja</t>
  </si>
  <si>
    <t>3431 Bankarske usluge i usluge platnog prometa</t>
  </si>
  <si>
    <t>Izvor: 5 POMOĆI</t>
  </si>
  <si>
    <t>31 Rashodi za zaposlene</t>
  </si>
  <si>
    <t>3111  Plaće za redovan rad</t>
  </si>
  <si>
    <t>3113 Plaće za prekovremeni rad</t>
  </si>
  <si>
    <t>3121 Ostali rashodi za zaposlene</t>
  </si>
  <si>
    <t>3132 Doprinosi za obavezno zdravstveno osiguranje</t>
  </si>
  <si>
    <t>3237 Intelektualne i osobne usluge</t>
  </si>
  <si>
    <t>37 Naknade građanima i kućanstvima na temelju osiguranja i druge naknade</t>
  </si>
  <si>
    <t>3722 Naknade građanima i kućanstvima u naravi</t>
  </si>
  <si>
    <t>4241 Knjige</t>
  </si>
  <si>
    <t>Izvor: 7 PRIHODI OD PRODAJE ILI ZAMJENE NEFINANCIJSKE IMOVINE I NAKNADE S NASLOVA OSIGURANJA</t>
  </si>
  <si>
    <t>4222 Komunikacijska oprema</t>
  </si>
  <si>
    <t>3221 Uredski materijal i ostali materijalni rashodi</t>
  </si>
  <si>
    <t>A 550221 Osiguranaje besplatnih zaliha menstrualnih higijenskih potrepština</t>
  </si>
  <si>
    <t>38 Ostali rashodi</t>
  </si>
  <si>
    <t>3812 Tekuće donacije u naravi</t>
  </si>
  <si>
    <t>Izvještaj po programskoj</t>
  </si>
  <si>
    <t>IZVJEŠTAJ PO ORGANIZACIJSKOJ KLASIFIKACIJI</t>
  </si>
  <si>
    <t>PRORAČUN PRIMORSKO GORANSKE ŽUPANIJE</t>
  </si>
  <si>
    <t>GLAVA 5</t>
  </si>
  <si>
    <t>ŽUPANIJSKE USTANOVE SREDNJEG ŠKOLSTVA</t>
  </si>
  <si>
    <t>Rashodi za nabavu nefinacijske imovine</t>
  </si>
  <si>
    <t>SAŽETAK  RAČUNA PRIHODA I RASHODA I  RAČUNA FINANCIRANJA</t>
  </si>
  <si>
    <t>RAZLIKA - VIŠAK MANJAK</t>
  </si>
  <si>
    <t>PRIJENOS VIŠKA/MANJKA U SLJEDEĆE RAZDOBLJE</t>
  </si>
  <si>
    <t>SAŽETAK  RAČUNA PRIHODA I RASHODA I  RAČUNA FINANCIRANJA  može sadržavati i dodatne podatke.</t>
  </si>
  <si>
    <t>Usluge promidžbe i informiranja</t>
  </si>
  <si>
    <t>Intelektualne i osobne usluge</t>
  </si>
  <si>
    <t>58 Prenesena sredstva -pomoći za provođenje EU projekta</t>
  </si>
  <si>
    <t>58 Prenesena sredstva</t>
  </si>
  <si>
    <t>7 Prohodi od prodaje ili zamjene nefinancijske imovine</t>
  </si>
  <si>
    <t>78 Prenesena sredstva - prihodi od prodaje ili zamjene nef. Imoivine</t>
  </si>
  <si>
    <t xml:space="preserve">  51 Pomoći</t>
  </si>
  <si>
    <t xml:space="preserve">  73 Prihodi od prodaje ili zamjene nef. Imovine</t>
  </si>
  <si>
    <t>PRENESENI VIŠAK ILI PRENESENI MANJAK</t>
  </si>
  <si>
    <t>PRENESENI VIŠAK/MANJAK IZ PRETHODEN GODINE</t>
  </si>
  <si>
    <t>VIŠAK KOJI SE RASPOREDIO ZA POKRIĆE RAZLIKE PRIHODA I RASHODA, PRIMITAKA I IZDATAKA</t>
  </si>
  <si>
    <t>MANJAK RAZLIKE PRIHODA I RASHODA, PRIMITAKA I IZDATAKA KOJI SE POKRIO</t>
  </si>
  <si>
    <t>IZVJEŠTAJ O IZVRŠENJU PRORAČUNA JEDINICE LOKALNE I PODRUČNE (REGIONALNE) SAMOUPRAVE ZA 2025. GODINU</t>
  </si>
  <si>
    <t>Prihodi iz nadležnog proračuna za finaciranje rashoda za nabavu nefinancijske imovine</t>
  </si>
  <si>
    <t>Uređaji, strojevi i oprema za ostale namjene</t>
  </si>
  <si>
    <t>48 Prenesena sredstva namjenski prihodi</t>
  </si>
  <si>
    <t>K550401 Opremanje ustanova školstva</t>
  </si>
  <si>
    <t>Izvor: 4 PRIHODI ZA DECENTRALIZIRANE FUNKCIJE</t>
  </si>
  <si>
    <t>4227 Uređaji, strojevi i oprema za ostale namjene</t>
  </si>
  <si>
    <t>3232 Usluge tekućeg i nvesticijskog održavanja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</si>
</sst>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  <charset val="238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9"/>
      <color rgb="FF000000"/>
      <name val="Arial"/>
      <family val="2"/>
      <charset val="238"/>
    </font>
    <font>
      <i/>
      <sz val="10"/>
      <name val="Arial"/>
      <family val="2"/>
    </font>
    <font>
      <i/>
      <sz val="10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000000"/>
      <name val="Arial"/>
      <family val="2"/>
    </font>
    <font>
      <sz val="11"/>
      <color rgb="FFFF0000"/>
      <name val="Calibri"/>
      <family val="2"/>
      <charset val="238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Microsoft Sans Serif"/>
      <family val="2"/>
      <charset val="238"/>
    </font>
    <font>
      <sz val="10"/>
      <color indexed="8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7">
    <xf numFmtId="0" fontId="0" fillId="0" borderId="0" xfId="0"/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3" fontId="5" fillId="0" borderId="3" xfId="0" applyNumberFormat="1" applyFont="1" applyBorder="1" applyAlignment="1">
      <alignment horizontal="right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0" fillId="0" borderId="3" xfId="0" applyBorder="1"/>
    <xf numFmtId="0" fontId="12" fillId="0" borderId="0" xfId="0" applyFont="1" applyAlignment="1">
      <alignment vertical="top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3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3" fillId="3" borderId="4" xfId="0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3" fontId="3" fillId="2" borderId="4" xfId="0" applyNumberFormat="1" applyFont="1" applyFill="1" applyBorder="1" applyAlignment="1">
      <alignment horizontal="right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2" fontId="3" fillId="2" borderId="3" xfId="0" applyNumberFormat="1" applyFont="1" applyFill="1" applyBorder="1" applyAlignment="1">
      <alignment horizontal="right"/>
    </xf>
    <xf numFmtId="2" fontId="0" fillId="0" borderId="3" xfId="0" applyNumberFormat="1" applyBorder="1"/>
    <xf numFmtId="0" fontId="18" fillId="2" borderId="3" xfId="0" quotePrefix="1" applyFont="1" applyFill="1" applyBorder="1" applyAlignment="1">
      <alignment horizontal="left" vertical="center"/>
    </xf>
    <xf numFmtId="0" fontId="18" fillId="2" borderId="3" xfId="0" quotePrefix="1" applyFont="1" applyFill="1" applyBorder="1" applyAlignment="1">
      <alignment horizontal="left" vertical="center" wrapText="1"/>
    </xf>
    <xf numFmtId="2" fontId="5" fillId="2" borderId="3" xfId="0" applyNumberFormat="1" applyFont="1" applyFill="1" applyBorder="1" applyAlignment="1">
      <alignment horizontal="right"/>
    </xf>
    <xf numFmtId="2" fontId="5" fillId="2" borderId="3" xfId="0" applyNumberFormat="1" applyFont="1" applyFill="1" applyBorder="1" applyAlignment="1"/>
    <xf numFmtId="2" fontId="20" fillId="0" borderId="3" xfId="0" applyNumberFormat="1" applyFont="1" applyBorder="1"/>
    <xf numFmtId="2" fontId="21" fillId="0" borderId="3" xfId="0" applyNumberFormat="1" applyFont="1" applyBorder="1"/>
    <xf numFmtId="2" fontId="22" fillId="2" borderId="3" xfId="0" applyNumberFormat="1" applyFont="1" applyFill="1" applyBorder="1" applyAlignment="1">
      <alignment horizontal="right"/>
    </xf>
    <xf numFmtId="0" fontId="20" fillId="0" borderId="0" xfId="0" applyFont="1"/>
    <xf numFmtId="2" fontId="5" fillId="3" borderId="3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0" fontId="24" fillId="4" borderId="7" xfId="0" applyFont="1" applyFill="1" applyBorder="1" applyAlignment="1">
      <alignment horizontal="left" wrapText="1"/>
    </xf>
    <xf numFmtId="0" fontId="24" fillId="5" borderId="7" xfId="0" applyFont="1" applyFill="1" applyBorder="1" applyAlignment="1">
      <alignment horizontal="left" wrapText="1"/>
    </xf>
    <xf numFmtId="0" fontId="24" fillId="6" borderId="7" xfId="0" applyFont="1" applyFill="1" applyBorder="1" applyAlignment="1">
      <alignment horizontal="left" wrapText="1"/>
    </xf>
    <xf numFmtId="0" fontId="3" fillId="2" borderId="4" xfId="0" applyNumberFormat="1" applyFont="1" applyFill="1" applyBorder="1" applyAlignment="1" applyProtection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3" fillId="2" borderId="2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vertical="center"/>
    </xf>
    <xf numFmtId="0" fontId="0" fillId="0" borderId="8" xfId="0" applyBorder="1"/>
    <xf numFmtId="0" fontId="17" fillId="0" borderId="1" xfId="0" applyFont="1" applyBorder="1" applyAlignment="1">
      <alignment horizontal="left" vertical="center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13" xfId="0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6" xfId="0" applyBorder="1"/>
    <xf numFmtId="2" fontId="3" fillId="2" borderId="3" xfId="0" applyNumberFormat="1" applyFont="1" applyFill="1" applyBorder="1" applyAlignment="1" applyProtection="1">
      <alignment horizontal="right" wrapText="1"/>
    </xf>
    <xf numFmtId="0" fontId="25" fillId="2" borderId="3" xfId="0" applyNumberFormat="1" applyFont="1" applyFill="1" applyBorder="1" applyAlignment="1" applyProtection="1">
      <alignment horizontal="left" vertical="center" wrapText="1"/>
    </xf>
    <xf numFmtId="0" fontId="8" fillId="2" borderId="0" xfId="0" applyNumberFormat="1" applyFont="1" applyFill="1" applyBorder="1" applyAlignment="1" applyProtection="1">
      <alignment horizontal="left" vertical="center" wrapText="1" indent="1"/>
    </xf>
    <xf numFmtId="2" fontId="3" fillId="2" borderId="0" xfId="0" applyNumberFormat="1" applyFont="1" applyFill="1" applyBorder="1" applyAlignment="1">
      <alignment horizontal="right"/>
    </xf>
    <xf numFmtId="2" fontId="3" fillId="2" borderId="0" xfId="0" applyNumberFormat="1" applyFont="1" applyFill="1" applyBorder="1" applyAlignment="1" applyProtection="1">
      <alignment horizontal="right" wrapText="1"/>
    </xf>
    <xf numFmtId="2" fontId="0" fillId="0" borderId="0" xfId="0" applyNumberFormat="1" applyBorder="1"/>
    <xf numFmtId="0" fontId="8" fillId="2" borderId="3" xfId="0" applyFont="1" applyFill="1" applyBorder="1" applyAlignment="1">
      <alignment horizontal="left" vertical="center" wrapText="1"/>
    </xf>
    <xf numFmtId="0" fontId="26" fillId="0" borderId="10" xfId="0" applyFont="1" applyBorder="1" applyAlignment="1">
      <alignment wrapText="1"/>
    </xf>
    <xf numFmtId="0" fontId="24" fillId="2" borderId="7" xfId="0" applyFont="1" applyFill="1" applyBorder="1" applyAlignment="1">
      <alignment horizontal="left" wrapText="1"/>
    </xf>
    <xf numFmtId="2" fontId="3" fillId="2" borderId="4" xfId="0" applyNumberFormat="1" applyFont="1" applyFill="1" applyBorder="1" applyAlignment="1">
      <alignment horizontal="right"/>
    </xf>
    <xf numFmtId="2" fontId="0" fillId="0" borderId="4" xfId="0" applyNumberFormat="1" applyBorder="1"/>
    <xf numFmtId="2" fontId="0" fillId="0" borderId="2" xfId="0" applyNumberFormat="1" applyBorder="1"/>
    <xf numFmtId="0" fontId="27" fillId="4" borderId="7" xfId="0" applyFont="1" applyFill="1" applyBorder="1" applyAlignment="1">
      <alignment horizontal="left" wrapText="1"/>
    </xf>
    <xf numFmtId="2" fontId="0" fillId="0" borderId="9" xfId="0" applyNumberFormat="1" applyFont="1" applyBorder="1" applyAlignment="1">
      <alignment vertical="top" wrapText="1"/>
    </xf>
    <xf numFmtId="2" fontId="0" fillId="0" borderId="3" xfId="0" applyNumberFormat="1" applyFont="1" applyBorder="1" applyAlignment="1">
      <alignment vertical="top" wrapText="1"/>
    </xf>
    <xf numFmtId="2" fontId="0" fillId="0" borderId="4" xfId="0" applyNumberFormat="1" applyFont="1" applyBorder="1" applyAlignment="1">
      <alignment vertical="top" wrapText="1"/>
    </xf>
    <xf numFmtId="2" fontId="1" fillId="0" borderId="4" xfId="0" applyNumberFormat="1" applyFont="1" applyBorder="1"/>
    <xf numFmtId="2" fontId="0" fillId="0" borderId="13" xfId="0" applyNumberFormat="1" applyFont="1" applyBorder="1" applyAlignment="1">
      <alignment vertical="top" wrapText="1"/>
    </xf>
    <xf numFmtId="2" fontId="0" fillId="0" borderId="4" xfId="0" applyNumberFormat="1" applyFont="1" applyBorder="1"/>
    <xf numFmtId="2" fontId="1" fillId="0" borderId="3" xfId="0" applyNumberFormat="1" applyFont="1" applyBorder="1"/>
    <xf numFmtId="2" fontId="5" fillId="2" borderId="4" xfId="0" applyNumberFormat="1" applyFont="1" applyFill="1" applyBorder="1" applyAlignment="1">
      <alignment horizontal="right"/>
    </xf>
    <xf numFmtId="3" fontId="5" fillId="2" borderId="3" xfId="0" applyNumberFormat="1" applyFont="1" applyFill="1" applyBorder="1" applyAlignment="1">
      <alignment horizontal="right"/>
    </xf>
    <xf numFmtId="0" fontId="1" fillId="0" borderId="3" xfId="0" applyFont="1" applyBorder="1"/>
    <xf numFmtId="0" fontId="0" fillId="0" borderId="0" xfId="0" applyFill="1" applyBorder="1"/>
    <xf numFmtId="0" fontId="1" fillId="0" borderId="4" xfId="0" applyFont="1" applyBorder="1"/>
    <xf numFmtId="0" fontId="1" fillId="0" borderId="13" xfId="0" applyFont="1" applyBorder="1"/>
    <xf numFmtId="0" fontId="1" fillId="0" borderId="6" xfId="0" applyFont="1" applyBorder="1"/>
    <xf numFmtId="0" fontId="0" fillId="0" borderId="11" xfId="0" applyFill="1" applyBorder="1"/>
    <xf numFmtId="0" fontId="5" fillId="0" borderId="3" xfId="0" quotePrefix="1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28" fillId="0" borderId="3" xfId="0" applyFont="1" applyBorder="1" applyAlignment="1">
      <alignment wrapText="1"/>
    </xf>
    <xf numFmtId="0" fontId="3" fillId="2" borderId="3" xfId="0" applyNumberFormat="1" applyFont="1" applyFill="1" applyBorder="1" applyAlignment="1">
      <alignment horizontal="right"/>
    </xf>
    <xf numFmtId="0" fontId="0" fillId="0" borderId="3" xfId="0" applyNumberFormat="1" applyBorder="1"/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wrapText="1"/>
    </xf>
    <xf numFmtId="0" fontId="12" fillId="2" borderId="5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right" wrapText="1"/>
    </xf>
    <xf numFmtId="0" fontId="31" fillId="2" borderId="0" xfId="0" applyFont="1" applyFill="1" applyAlignment="1">
      <alignment horizontal="center" vertical="center" wrapText="1"/>
    </xf>
    <xf numFmtId="0" fontId="3" fillId="2" borderId="0" xfId="0" applyFont="1" applyFill="1"/>
    <xf numFmtId="3" fontId="5" fillId="3" borderId="3" xfId="0" applyNumberFormat="1" applyFont="1" applyFill="1" applyBorder="1" applyAlignment="1">
      <alignment horizontal="right"/>
    </xf>
    <xf numFmtId="0" fontId="32" fillId="2" borderId="0" xfId="0" quotePrefix="1" applyFont="1" applyFill="1" applyAlignment="1">
      <alignment horizontal="left" wrapText="1"/>
    </xf>
    <xf numFmtId="0" fontId="6" fillId="2" borderId="0" xfId="0" applyFont="1" applyFill="1" applyAlignment="1">
      <alignment wrapText="1"/>
    </xf>
    <xf numFmtId="3" fontId="4" fillId="2" borderId="0" xfId="0" applyNumberFormat="1" applyFont="1" applyFill="1" applyAlignment="1">
      <alignment horizontal="right"/>
    </xf>
    <xf numFmtId="0" fontId="32" fillId="0" borderId="0" xfId="0" quotePrefix="1" applyFont="1" applyAlignment="1">
      <alignment horizontal="left" wrapText="1"/>
    </xf>
    <xf numFmtId="0" fontId="9" fillId="5" borderId="3" xfId="0" quotePrefix="1" applyFont="1" applyFill="1" applyBorder="1" applyAlignment="1">
      <alignment horizontal="left" vertical="center"/>
    </xf>
    <xf numFmtId="0" fontId="7" fillId="5" borderId="3" xfId="0" quotePrefix="1" applyFont="1" applyFill="1" applyBorder="1" applyAlignment="1">
      <alignment horizontal="left" vertical="center"/>
    </xf>
    <xf numFmtId="0" fontId="7" fillId="5" borderId="3" xfId="0" quotePrefix="1" applyFont="1" applyFill="1" applyBorder="1" applyAlignment="1">
      <alignment horizontal="left" vertical="center" wrapText="1"/>
    </xf>
    <xf numFmtId="2" fontId="3" fillId="5" borderId="3" xfId="0" applyNumberFormat="1" applyFont="1" applyFill="1" applyBorder="1" applyAlignment="1">
      <alignment horizontal="right"/>
    </xf>
    <xf numFmtId="2" fontId="21" fillId="5" borderId="3" xfId="0" applyNumberFormat="1" applyFont="1" applyFill="1" applyBorder="1"/>
    <xf numFmtId="0" fontId="7" fillId="5" borderId="3" xfId="0" applyNumberFormat="1" applyFont="1" applyFill="1" applyBorder="1" applyAlignment="1" applyProtection="1">
      <alignment horizontal="left" vertical="center" wrapText="1"/>
    </xf>
    <xf numFmtId="0" fontId="7" fillId="5" borderId="3" xfId="0" applyNumberFormat="1" applyFont="1" applyFill="1" applyBorder="1" applyAlignment="1" applyProtection="1">
      <alignment vertical="center" wrapText="1"/>
    </xf>
    <xf numFmtId="2" fontId="20" fillId="5" borderId="3" xfId="0" applyNumberFormat="1" applyFont="1" applyFill="1" applyBorder="1"/>
    <xf numFmtId="2" fontId="3" fillId="5" borderId="4" xfId="0" applyNumberFormat="1" applyFont="1" applyFill="1" applyBorder="1" applyAlignment="1">
      <alignment horizontal="right"/>
    </xf>
    <xf numFmtId="0" fontId="3" fillId="5" borderId="2" xfId="0" applyNumberFormat="1" applyFont="1" applyFill="1" applyBorder="1" applyAlignment="1" applyProtection="1">
      <alignment vertical="center"/>
    </xf>
    <xf numFmtId="0" fontId="3" fillId="5" borderId="4" xfId="0" applyNumberFormat="1" applyFont="1" applyFill="1" applyBorder="1" applyAlignment="1" applyProtection="1">
      <alignment vertical="center"/>
    </xf>
    <xf numFmtId="0" fontId="17" fillId="5" borderId="3" xfId="0" applyFont="1" applyFill="1" applyBorder="1" applyAlignment="1">
      <alignment horizontal="left" vertical="center"/>
    </xf>
    <xf numFmtId="2" fontId="5" fillId="5" borderId="4" xfId="0" applyNumberFormat="1" applyFont="1" applyFill="1" applyBorder="1" applyAlignment="1">
      <alignment horizontal="right"/>
    </xf>
    <xf numFmtId="0" fontId="17" fillId="5" borderId="1" xfId="0" applyFont="1" applyFill="1" applyBorder="1" applyAlignment="1">
      <alignment horizontal="left" vertical="center"/>
    </xf>
    <xf numFmtId="0" fontId="0" fillId="5" borderId="0" xfId="0" applyFill="1"/>
    <xf numFmtId="2" fontId="1" fillId="5" borderId="3" xfId="0" applyNumberFormat="1" applyFont="1" applyFill="1" applyBorder="1"/>
    <xf numFmtId="0" fontId="1" fillId="5" borderId="3" xfId="0" applyFont="1" applyFill="1" applyBorder="1"/>
    <xf numFmtId="0" fontId="1" fillId="5" borderId="11" xfId="0" applyFont="1" applyFill="1" applyBorder="1"/>
    <xf numFmtId="0" fontId="0" fillId="5" borderId="3" xfId="0" applyFill="1" applyBorder="1"/>
    <xf numFmtId="0" fontId="0" fillId="5" borderId="14" xfId="0" applyFill="1" applyBorder="1"/>
    <xf numFmtId="0" fontId="1" fillId="5" borderId="6" xfId="0" applyFont="1" applyFill="1" applyBorder="1"/>
    <xf numFmtId="0" fontId="0" fillId="5" borderId="2" xfId="0" applyFill="1" applyBorder="1"/>
    <xf numFmtId="0" fontId="1" fillId="5" borderId="10" xfId="0" applyFont="1" applyFill="1" applyBorder="1"/>
    <xf numFmtId="2" fontId="0" fillId="0" borderId="0" xfId="0" applyNumberFormat="1"/>
    <xf numFmtId="3" fontId="3" fillId="5" borderId="3" xfId="0" applyNumberFormat="1" applyFont="1" applyFill="1" applyBorder="1" applyAlignment="1">
      <alignment horizontal="right"/>
    </xf>
    <xf numFmtId="3" fontId="5" fillId="5" borderId="3" xfId="0" applyNumberFormat="1" applyFont="1" applyFill="1" applyBorder="1" applyAlignment="1">
      <alignment horizontal="right"/>
    </xf>
    <xf numFmtId="0" fontId="0" fillId="5" borderId="15" xfId="0" applyFill="1" applyBorder="1"/>
    <xf numFmtId="2" fontId="22" fillId="2" borderId="4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 indent="1"/>
    </xf>
    <xf numFmtId="0" fontId="25" fillId="2" borderId="3" xfId="0" applyFont="1" applyFill="1" applyBorder="1" applyAlignment="1">
      <alignment horizontal="left" vertical="center" wrapText="1"/>
    </xf>
    <xf numFmtId="2" fontId="14" fillId="2" borderId="3" xfId="0" applyNumberFormat="1" applyFont="1" applyFill="1" applyBorder="1" applyAlignment="1">
      <alignment vertical="center" wrapText="1"/>
    </xf>
    <xf numFmtId="0" fontId="32" fillId="2" borderId="0" xfId="0" quotePrefix="1" applyFont="1" applyFill="1" applyAlignment="1">
      <alignment horizontal="left" wrapText="1"/>
    </xf>
    <xf numFmtId="0" fontId="8" fillId="5" borderId="3" xfId="0" quotePrefix="1" applyFont="1" applyFill="1" applyBorder="1" applyAlignment="1">
      <alignment horizontal="left" vertical="center"/>
    </xf>
    <xf numFmtId="2" fontId="28" fillId="0" borderId="3" xfId="0" applyNumberFormat="1" applyFont="1" applyBorder="1"/>
    <xf numFmtId="4" fontId="33" fillId="4" borderId="7" xfId="0" applyNumberFormat="1" applyFont="1" applyFill="1" applyBorder="1" applyAlignment="1">
      <alignment horizontal="right" vertical="center" wrapText="1"/>
    </xf>
    <xf numFmtId="0" fontId="33" fillId="4" borderId="7" xfId="0" applyFont="1" applyFill="1" applyBorder="1" applyAlignment="1">
      <alignment horizontal="right" vertical="center" wrapText="1"/>
    </xf>
    <xf numFmtId="4" fontId="33" fillId="3" borderId="7" xfId="0" applyNumberFormat="1" applyFont="1" applyFill="1" applyBorder="1" applyAlignment="1">
      <alignment horizontal="right" vertical="center" wrapText="1"/>
    </xf>
    <xf numFmtId="0" fontId="33" fillId="4" borderId="7" xfId="0" applyFont="1" applyFill="1" applyBorder="1" applyAlignment="1">
      <alignment vertical="center" wrapText="1"/>
    </xf>
    <xf numFmtId="4" fontId="33" fillId="4" borderId="7" xfId="0" applyNumberFormat="1" applyFont="1" applyFill="1" applyBorder="1" applyAlignment="1">
      <alignment horizontal="right" wrapText="1" indent="1"/>
    </xf>
    <xf numFmtId="4" fontId="33" fillId="5" borderId="7" xfId="0" applyNumberFormat="1" applyFont="1" applyFill="1" applyBorder="1" applyAlignment="1">
      <alignment horizontal="right" wrapText="1" indent="1"/>
    </xf>
    <xf numFmtId="0" fontId="33" fillId="5" borderId="7" xfId="0" applyFont="1" applyFill="1" applyBorder="1" applyAlignment="1">
      <alignment horizontal="right" wrapText="1" indent="1"/>
    </xf>
    <xf numFmtId="2" fontId="34" fillId="0" borderId="3" xfId="0" applyNumberFormat="1" applyFont="1" applyBorder="1"/>
    <xf numFmtId="4" fontId="35" fillId="4" borderId="7" xfId="0" applyNumberFormat="1" applyFont="1" applyFill="1" applyBorder="1" applyAlignment="1">
      <alignment horizontal="right" wrapText="1" indent="1"/>
    </xf>
    <xf numFmtId="0" fontId="35" fillId="4" borderId="7" xfId="0" applyFont="1" applyFill="1" applyBorder="1" applyAlignment="1">
      <alignment horizontal="right" wrapText="1" indent="1"/>
    </xf>
    <xf numFmtId="4" fontId="35" fillId="4" borderId="0" xfId="0" applyNumberFormat="1" applyFont="1" applyFill="1" applyBorder="1" applyAlignment="1">
      <alignment horizontal="right" wrapText="1" indent="1"/>
    </xf>
    <xf numFmtId="0" fontId="35" fillId="4" borderId="7" xfId="0" applyFont="1" applyFill="1" applyBorder="1" applyAlignment="1">
      <alignment horizontal="left" wrapText="1" indent="1"/>
    </xf>
    <xf numFmtId="4" fontId="35" fillId="4" borderId="16" xfId="0" applyNumberFormat="1" applyFont="1" applyFill="1" applyBorder="1" applyAlignment="1">
      <alignment horizontal="right" wrapText="1" indent="1"/>
    </xf>
    <xf numFmtId="4" fontId="35" fillId="4" borderId="17" xfId="0" applyNumberFormat="1" applyFont="1" applyFill="1" applyBorder="1" applyAlignment="1">
      <alignment horizontal="right" wrapText="1" indent="1"/>
    </xf>
    <xf numFmtId="0" fontId="28" fillId="5" borderId="10" xfId="0" applyFont="1" applyFill="1" applyBorder="1"/>
    <xf numFmtId="3" fontId="3" fillId="5" borderId="4" xfId="0" applyNumberFormat="1" applyFont="1" applyFill="1" applyBorder="1" applyAlignment="1">
      <alignment horizontal="right"/>
    </xf>
    <xf numFmtId="0" fontId="0" fillId="6" borderId="3" xfId="0" applyFill="1" applyBorder="1"/>
    <xf numFmtId="3" fontId="3" fillId="6" borderId="4" xfId="0" applyNumberFormat="1" applyFont="1" applyFill="1" applyBorder="1" applyAlignment="1">
      <alignment horizontal="right"/>
    </xf>
    <xf numFmtId="2" fontId="22" fillId="5" borderId="4" xfId="0" applyNumberFormat="1" applyFont="1" applyFill="1" applyBorder="1" applyAlignment="1">
      <alignment horizontal="right"/>
    </xf>
    <xf numFmtId="2" fontId="22" fillId="5" borderId="3" xfId="0" applyNumberFormat="1" applyFont="1" applyFill="1" applyBorder="1" applyAlignment="1">
      <alignment horizontal="right"/>
    </xf>
    <xf numFmtId="0" fontId="1" fillId="6" borderId="3" xfId="0" applyFont="1" applyFill="1" applyBorder="1"/>
    <xf numFmtId="0" fontId="1" fillId="5" borderId="13" xfId="0" applyFont="1" applyFill="1" applyBorder="1"/>
    <xf numFmtId="0" fontId="0" fillId="2" borderId="4" xfId="0" applyFill="1" applyBorder="1"/>
    <xf numFmtId="0" fontId="0" fillId="2" borderId="3" xfId="0" applyFill="1" applyBorder="1"/>
    <xf numFmtId="3" fontId="5" fillId="6" borderId="3" xfId="0" applyNumberFormat="1" applyFont="1" applyFill="1" applyBorder="1" applyAlignment="1">
      <alignment horizontal="right"/>
    </xf>
    <xf numFmtId="2" fontId="3" fillId="6" borderId="4" xfId="0" applyNumberFormat="1" applyFont="1" applyFill="1" applyBorder="1" applyAlignment="1">
      <alignment horizontal="right"/>
    </xf>
    <xf numFmtId="2" fontId="3" fillId="6" borderId="3" xfId="0" applyNumberFormat="1" applyFont="1" applyFill="1" applyBorder="1" applyAlignment="1">
      <alignment horizontal="right"/>
    </xf>
    <xf numFmtId="3" fontId="3" fillId="6" borderId="3" xfId="0" applyNumberFormat="1" applyFont="1" applyFill="1" applyBorder="1" applyAlignment="1">
      <alignment horizontal="right"/>
    </xf>
    <xf numFmtId="3" fontId="22" fillId="5" borderId="3" xfId="0" applyNumberFormat="1" applyFont="1" applyFill="1" applyBorder="1" applyAlignment="1">
      <alignment horizontal="right"/>
    </xf>
    <xf numFmtId="2" fontId="36" fillId="0" borderId="3" xfId="0" applyNumberFormat="1" applyFont="1" applyBorder="1"/>
    <xf numFmtId="2" fontId="5" fillId="2" borderId="3" xfId="0" applyNumberFormat="1" applyFont="1" applyFill="1" applyBorder="1"/>
    <xf numFmtId="2" fontId="37" fillId="5" borderId="3" xfId="0" applyNumberFormat="1" applyFont="1" applyFill="1" applyBorder="1"/>
    <xf numFmtId="2" fontId="37" fillId="0" borderId="3" xfId="0" applyNumberFormat="1" applyFont="1" applyBorder="1"/>
    <xf numFmtId="2" fontId="37" fillId="5" borderId="3" xfId="0" applyNumberFormat="1" applyFont="1" applyFill="1" applyBorder="1" applyAlignment="1">
      <alignment wrapText="1"/>
    </xf>
    <xf numFmtId="4" fontId="17" fillId="4" borderId="7" xfId="0" applyNumberFormat="1" applyFont="1" applyFill="1" applyBorder="1" applyAlignment="1">
      <alignment wrapText="1"/>
    </xf>
    <xf numFmtId="4" fontId="17" fillId="4" borderId="7" xfId="0" applyNumberFormat="1" applyFont="1" applyFill="1" applyBorder="1" applyAlignment="1">
      <alignment horizontal="right" wrapText="1" indent="1"/>
    </xf>
    <xf numFmtId="0" fontId="38" fillId="4" borderId="7" xfId="0" applyFont="1" applyFill="1" applyBorder="1" applyAlignment="1">
      <alignment horizontal="left" wrapText="1" indent="1"/>
    </xf>
    <xf numFmtId="0" fontId="38" fillId="4" borderId="7" xfId="0" applyFont="1" applyFill="1" applyBorder="1" applyAlignment="1">
      <alignment horizontal="right" wrapText="1" indent="1"/>
    </xf>
    <xf numFmtId="0" fontId="38" fillId="5" borderId="7" xfId="0" applyFont="1" applyFill="1" applyBorder="1" applyAlignment="1">
      <alignment horizontal="right" wrapText="1" indent="1"/>
    </xf>
    <xf numFmtId="4" fontId="38" fillId="5" borderId="7" xfId="0" applyNumberFormat="1" applyFont="1" applyFill="1" applyBorder="1" applyAlignment="1">
      <alignment horizontal="right" wrapText="1" indent="1"/>
    </xf>
    <xf numFmtId="4" fontId="38" fillId="4" borderId="7" xfId="0" applyNumberFormat="1" applyFont="1" applyFill="1" applyBorder="1" applyAlignment="1">
      <alignment horizontal="right" wrapText="1" indent="1"/>
    </xf>
    <xf numFmtId="2" fontId="39" fillId="2" borderId="3" xfId="0" applyNumberFormat="1" applyFont="1" applyFill="1" applyBorder="1" applyAlignment="1">
      <alignment horizontal="right"/>
    </xf>
    <xf numFmtId="0" fontId="7" fillId="6" borderId="3" xfId="0" applyNumberFormat="1" applyFont="1" applyFill="1" applyBorder="1" applyAlignment="1" applyProtection="1">
      <alignment horizontal="left" vertical="center" wrapText="1"/>
    </xf>
    <xf numFmtId="0" fontId="7" fillId="6" borderId="3" xfId="0" applyNumberFormat="1" applyFont="1" applyFill="1" applyBorder="1" applyAlignment="1" applyProtection="1">
      <alignment vertical="center" wrapText="1"/>
    </xf>
    <xf numFmtId="2" fontId="40" fillId="6" borderId="3" xfId="0" applyNumberFormat="1" applyFont="1" applyFill="1" applyBorder="1"/>
    <xf numFmtId="2" fontId="21" fillId="6" borderId="3" xfId="0" applyNumberFormat="1" applyFont="1" applyFill="1" applyBorder="1"/>
    <xf numFmtId="0" fontId="18" fillId="6" borderId="3" xfId="0" quotePrefix="1" applyFont="1" applyFill="1" applyBorder="1" applyAlignment="1">
      <alignment horizontal="left" vertical="center"/>
    </xf>
    <xf numFmtId="0" fontId="7" fillId="6" borderId="3" xfId="0" quotePrefix="1" applyFont="1" applyFill="1" applyBorder="1" applyAlignment="1">
      <alignment horizontal="left" vertical="center"/>
    </xf>
    <xf numFmtId="0" fontId="7" fillId="6" borderId="3" xfId="0" quotePrefix="1" applyFont="1" applyFill="1" applyBorder="1" applyAlignment="1">
      <alignment horizontal="left" vertical="center" wrapText="1"/>
    </xf>
    <xf numFmtId="2" fontId="23" fillId="6" borderId="3" xfId="0" applyNumberFormat="1" applyFont="1" applyFill="1" applyBorder="1"/>
    <xf numFmtId="0" fontId="8" fillId="6" borderId="3" xfId="0" quotePrefix="1" applyFont="1" applyFill="1" applyBorder="1" applyAlignment="1">
      <alignment horizontal="left" vertical="center"/>
    </xf>
    <xf numFmtId="0" fontId="9" fillId="6" borderId="3" xfId="0" quotePrefix="1" applyFont="1" applyFill="1" applyBorder="1" applyAlignment="1">
      <alignment horizontal="left" vertical="center"/>
    </xf>
    <xf numFmtId="0" fontId="9" fillId="6" borderId="3" xfId="0" quotePrefix="1" applyFont="1" applyFill="1" applyBorder="1" applyAlignment="1">
      <alignment horizontal="left" vertical="center" wrapText="1"/>
    </xf>
    <xf numFmtId="2" fontId="9" fillId="6" borderId="3" xfId="0" applyNumberFormat="1" applyFont="1" applyFill="1" applyBorder="1" applyAlignment="1">
      <alignment vertical="center" wrapText="1"/>
    </xf>
    <xf numFmtId="2" fontId="37" fillId="6" borderId="3" xfId="0" applyNumberFormat="1" applyFont="1" applyFill="1" applyBorder="1"/>
    <xf numFmtId="0" fontId="19" fillId="6" borderId="3" xfId="0" quotePrefix="1" applyFont="1" applyFill="1" applyBorder="1" applyAlignment="1">
      <alignment horizontal="left" vertical="center"/>
    </xf>
    <xf numFmtId="0" fontId="9" fillId="6" borderId="3" xfId="0" applyNumberFormat="1" applyFont="1" applyFill="1" applyBorder="1" applyAlignment="1" applyProtection="1">
      <alignment horizontal="left" vertical="center" wrapText="1"/>
    </xf>
    <xf numFmtId="2" fontId="36" fillId="6" borderId="3" xfId="0" applyNumberFormat="1" applyFont="1" applyFill="1" applyBorder="1"/>
    <xf numFmtId="2" fontId="36" fillId="2" borderId="3" xfId="0" applyNumberFormat="1" applyFont="1" applyFill="1" applyBorder="1"/>
    <xf numFmtId="0" fontId="1" fillId="0" borderId="0" xfId="0" applyFont="1" applyAlignment="1">
      <alignment horizontal="left" vertical="top" wrapText="1"/>
    </xf>
    <xf numFmtId="0" fontId="30" fillId="2" borderId="5" xfId="0" applyFont="1" applyFill="1" applyBorder="1" applyAlignment="1">
      <alignment horizontal="left" wrapText="1"/>
    </xf>
    <xf numFmtId="0" fontId="5" fillId="0" borderId="3" xfId="0" quotePrefix="1" applyFont="1" applyBorder="1" applyAlignment="1">
      <alignment horizontal="center" wrapText="1"/>
    </xf>
    <xf numFmtId="0" fontId="13" fillId="0" borderId="3" xfId="0" quotePrefix="1" applyFont="1" applyBorder="1" applyAlignment="1">
      <alignment horizontal="center" wrapText="1"/>
    </xf>
    <xf numFmtId="0" fontId="9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9" fillId="3" borderId="3" xfId="0" quotePrefix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vertical="center" wrapText="1"/>
    </xf>
    <xf numFmtId="0" fontId="32" fillId="2" borderId="0" xfId="0" quotePrefix="1" applyFont="1" applyFill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9" fillId="0" borderId="3" xfId="0" quotePrefix="1" applyFont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vertical="center"/>
    </xf>
    <xf numFmtId="0" fontId="9" fillId="0" borderId="3" xfId="0" quotePrefix="1" applyFont="1" applyBorder="1" applyAlignment="1">
      <alignment horizontal="left" vertical="center" wrapText="1"/>
    </xf>
    <xf numFmtId="0" fontId="29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13" fillId="3" borderId="1" xfId="0" applyNumberFormat="1" applyFont="1" applyFill="1" applyBorder="1" applyAlignment="1" applyProtection="1">
      <alignment horizontal="center" vertical="center" wrapText="1"/>
    </xf>
    <xf numFmtId="0" fontId="13" fillId="3" borderId="2" xfId="0" applyNumberFormat="1" applyFont="1" applyFill="1" applyBorder="1" applyAlignment="1" applyProtection="1">
      <alignment horizontal="center" vertical="center" wrapText="1"/>
    </xf>
    <xf numFmtId="0" fontId="13" fillId="3" borderId="4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41"/>
  <sheetViews>
    <sheetView topLeftCell="A4" workbookViewId="0">
      <selection activeCell="J31" sqref="J31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1:13" ht="42" customHeight="1" x14ac:dyDescent="0.25">
      <c r="B1" s="231" t="s">
        <v>208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4"/>
    </row>
    <row r="2" spans="1:13" ht="18" customHeight="1" x14ac:dyDescent="0.25">
      <c r="B2" s="231" t="s">
        <v>10</v>
      </c>
      <c r="C2" s="231"/>
      <c r="D2" s="231"/>
      <c r="E2" s="231"/>
      <c r="F2" s="231"/>
      <c r="G2" s="231"/>
      <c r="H2" s="231"/>
      <c r="I2" s="231"/>
      <c r="J2" s="232"/>
      <c r="K2" s="232"/>
      <c r="L2" s="109"/>
      <c r="M2" s="2"/>
    </row>
    <row r="3" spans="1:13" ht="15.75" customHeight="1" x14ac:dyDescent="0.25">
      <c r="B3" s="241"/>
      <c r="C3" s="241"/>
      <c r="D3" s="241"/>
      <c r="E3" s="110"/>
      <c r="F3" s="110"/>
      <c r="G3" s="110"/>
      <c r="H3" s="110"/>
      <c r="I3" s="110"/>
      <c r="J3" s="111"/>
      <c r="K3" s="111"/>
      <c r="L3" s="109"/>
      <c r="M3" s="23"/>
    </row>
    <row r="4" spans="1:13" ht="15.75" x14ac:dyDescent="0.25">
      <c r="B4" s="231" t="s">
        <v>192</v>
      </c>
      <c r="C4" s="242"/>
      <c r="D4" s="242"/>
      <c r="E4" s="242"/>
      <c r="F4" s="242"/>
      <c r="G4" s="242"/>
      <c r="H4" s="242"/>
      <c r="I4" s="242"/>
      <c r="J4" s="242"/>
      <c r="K4" s="242"/>
      <c r="L4" s="109"/>
      <c r="M4" s="3"/>
    </row>
    <row r="5" spans="1:13" ht="18" customHeight="1" x14ac:dyDescent="0.25">
      <c r="B5" s="100"/>
      <c r="C5" s="112"/>
      <c r="D5" s="112"/>
      <c r="E5" s="112"/>
      <c r="F5" s="112"/>
      <c r="G5" s="112"/>
      <c r="H5" s="112"/>
      <c r="I5" s="112"/>
      <c r="J5" s="112"/>
      <c r="K5" s="112"/>
      <c r="L5" s="109"/>
      <c r="M5" s="22"/>
    </row>
    <row r="6" spans="1:13" ht="18" customHeight="1" x14ac:dyDescent="0.25">
      <c r="B6" s="220" t="s">
        <v>57</v>
      </c>
      <c r="C6" s="220"/>
      <c r="D6" s="220"/>
      <c r="E6" s="220"/>
      <c r="F6" s="220"/>
      <c r="G6" s="37"/>
      <c r="H6" s="37"/>
      <c r="I6" s="37"/>
      <c r="J6" s="37"/>
      <c r="K6" s="113"/>
      <c r="L6" s="109"/>
      <c r="M6" s="22"/>
    </row>
    <row r="7" spans="1:13" ht="24.75" customHeight="1" x14ac:dyDescent="0.25">
      <c r="B7" s="221" t="s">
        <v>6</v>
      </c>
      <c r="C7" s="221"/>
      <c r="D7" s="221"/>
      <c r="E7" s="221"/>
      <c r="F7" s="221"/>
      <c r="G7" s="99" t="s">
        <v>64</v>
      </c>
      <c r="H7" s="114" t="s">
        <v>58</v>
      </c>
      <c r="I7" s="114" t="s">
        <v>59</v>
      </c>
      <c r="J7" s="99" t="s">
        <v>60</v>
      </c>
      <c r="K7" s="114" t="s">
        <v>22</v>
      </c>
      <c r="L7" s="114" t="s">
        <v>51</v>
      </c>
    </row>
    <row r="8" spans="1:13" ht="25.5" customHeight="1" x14ac:dyDescent="0.25">
      <c r="A8" s="32"/>
      <c r="B8" s="222">
        <v>1</v>
      </c>
      <c r="C8" s="222"/>
      <c r="D8" s="222"/>
      <c r="E8" s="222"/>
      <c r="F8" s="222"/>
      <c r="G8" s="115">
        <v>2</v>
      </c>
      <c r="H8" s="116">
        <v>3</v>
      </c>
      <c r="I8" s="116">
        <v>4</v>
      </c>
      <c r="J8" s="116">
        <v>5</v>
      </c>
      <c r="K8" s="116" t="s">
        <v>36</v>
      </c>
      <c r="L8" s="116" t="s">
        <v>37</v>
      </c>
    </row>
    <row r="9" spans="1:13" x14ac:dyDescent="0.25">
      <c r="B9" s="238" t="s">
        <v>0</v>
      </c>
      <c r="C9" s="226"/>
      <c r="D9" s="226"/>
      <c r="E9" s="226"/>
      <c r="F9" s="239"/>
      <c r="G9" s="162">
        <v>816625.11</v>
      </c>
      <c r="H9" s="162">
        <v>1135076.8999999999</v>
      </c>
      <c r="I9" s="162">
        <v>1135076.8999999999</v>
      </c>
      <c r="J9" s="162">
        <v>920624.89</v>
      </c>
      <c r="K9" s="50">
        <f t="shared" ref="K9:K15" si="0">SUM(J9/G9*100)</f>
        <v>112.73531498437515</v>
      </c>
      <c r="L9" s="50">
        <f t="shared" ref="L9:L15" si="1">SUM(J9/I9*100)</f>
        <v>81.106829854435432</v>
      </c>
    </row>
    <row r="10" spans="1:13" ht="15" customHeight="1" x14ac:dyDescent="0.25">
      <c r="B10" s="223" t="s">
        <v>24</v>
      </c>
      <c r="C10" s="224"/>
      <c r="D10" s="224"/>
      <c r="E10" s="224"/>
      <c r="F10" s="236"/>
      <c r="G10" s="160">
        <v>816552.03</v>
      </c>
      <c r="H10" s="160">
        <v>1135037.72</v>
      </c>
      <c r="I10" s="160">
        <v>1135037.72</v>
      </c>
      <c r="J10" s="160">
        <v>920611.19</v>
      </c>
      <c r="K10" s="50">
        <f t="shared" si="0"/>
        <v>112.74372681432192</v>
      </c>
      <c r="L10" s="50">
        <f t="shared" si="1"/>
        <v>81.108422546521183</v>
      </c>
    </row>
    <row r="11" spans="1:13" x14ac:dyDescent="0.25">
      <c r="B11" s="237" t="s">
        <v>23</v>
      </c>
      <c r="C11" s="236"/>
      <c r="D11" s="236"/>
      <c r="E11" s="236"/>
      <c r="F11" s="236"/>
      <c r="G11" s="161">
        <v>73.08</v>
      </c>
      <c r="H11" s="161">
        <v>39.18</v>
      </c>
      <c r="I11" s="161">
        <v>39.18</v>
      </c>
      <c r="J11" s="161">
        <v>13.7</v>
      </c>
      <c r="K11" s="50">
        <f t="shared" si="0"/>
        <v>18.746579091406677</v>
      </c>
      <c r="L11" s="50">
        <f t="shared" si="1"/>
        <v>34.96681980602348</v>
      </c>
    </row>
    <row r="12" spans="1:13" ht="15" customHeight="1" x14ac:dyDescent="0.25">
      <c r="B12" s="233" t="s">
        <v>1</v>
      </c>
      <c r="C12" s="234"/>
      <c r="D12" s="234"/>
      <c r="E12" s="234"/>
      <c r="F12" s="235"/>
      <c r="G12" s="162">
        <v>816695.65</v>
      </c>
      <c r="H12" s="162">
        <v>1139084.05</v>
      </c>
      <c r="I12" s="162">
        <v>1139084.05</v>
      </c>
      <c r="J12" s="162">
        <v>1002221.71</v>
      </c>
      <c r="K12" s="50">
        <f t="shared" si="0"/>
        <v>122.716670524693</v>
      </c>
      <c r="L12" s="50">
        <f t="shared" si="1"/>
        <v>87.984877849882977</v>
      </c>
    </row>
    <row r="13" spans="1:13" ht="15" customHeight="1" x14ac:dyDescent="0.25">
      <c r="B13" s="240" t="s">
        <v>25</v>
      </c>
      <c r="C13" s="224"/>
      <c r="D13" s="224"/>
      <c r="E13" s="224"/>
      <c r="F13" s="224"/>
      <c r="G13" s="160">
        <v>815909.74</v>
      </c>
      <c r="H13" s="160">
        <v>1135378.51</v>
      </c>
      <c r="I13" s="160">
        <v>1135378.51</v>
      </c>
      <c r="J13" s="160">
        <v>999741.07</v>
      </c>
      <c r="K13" s="50">
        <f t="shared" si="0"/>
        <v>122.53084146292946</v>
      </c>
      <c r="L13" s="50">
        <f t="shared" si="1"/>
        <v>88.053548767626395</v>
      </c>
    </row>
    <row r="14" spans="1:13" x14ac:dyDescent="0.25">
      <c r="B14" s="237" t="s">
        <v>26</v>
      </c>
      <c r="C14" s="236"/>
      <c r="D14" s="236"/>
      <c r="E14" s="236"/>
      <c r="F14" s="236"/>
      <c r="G14" s="51">
        <v>785.91</v>
      </c>
      <c r="H14" s="161">
        <v>3705.54</v>
      </c>
      <c r="I14" s="161">
        <v>3705.54</v>
      </c>
      <c r="J14" s="163">
        <v>2480.64</v>
      </c>
      <c r="K14" s="50">
        <f t="shared" si="0"/>
        <v>315.63919532770927</v>
      </c>
      <c r="L14" s="50">
        <f t="shared" si="1"/>
        <v>66.944089120613995</v>
      </c>
    </row>
    <row r="15" spans="1:13" x14ac:dyDescent="0.25">
      <c r="B15" s="225" t="s">
        <v>193</v>
      </c>
      <c r="C15" s="226"/>
      <c r="D15" s="226"/>
      <c r="E15" s="226"/>
      <c r="F15" s="226"/>
      <c r="G15" s="117">
        <f>SUM(G12-G9)</f>
        <v>70.540000000037253</v>
      </c>
      <c r="H15" s="117">
        <f>SUM(H12-H9)</f>
        <v>4007.1500000001397</v>
      </c>
      <c r="I15" s="117">
        <f>SUM(I12-I9)</f>
        <v>4007.1500000001397</v>
      </c>
      <c r="J15" s="117">
        <f>SUM(J12-J9)</f>
        <v>81596.819999999949</v>
      </c>
      <c r="K15" s="50">
        <f t="shared" si="0"/>
        <v>115674.53926843898</v>
      </c>
      <c r="L15" s="50">
        <f t="shared" si="1"/>
        <v>2036.2806483410181</v>
      </c>
    </row>
    <row r="16" spans="1:13" ht="15" customHeight="1" x14ac:dyDescent="0.25">
      <c r="B16" s="110"/>
      <c r="C16" s="118"/>
      <c r="D16" s="118"/>
      <c r="E16" s="118"/>
      <c r="F16" s="118"/>
      <c r="G16" s="118"/>
      <c r="H16" s="118"/>
      <c r="I16" s="119"/>
      <c r="J16" s="119"/>
      <c r="K16" s="119"/>
      <c r="L16" s="119"/>
    </row>
    <row r="17" spans="1:49" ht="18" x14ac:dyDescent="0.25">
      <c r="B17" s="220" t="s">
        <v>56</v>
      </c>
      <c r="C17" s="220"/>
      <c r="D17" s="220"/>
      <c r="E17" s="220"/>
      <c r="F17" s="220"/>
      <c r="G17" s="118"/>
      <c r="H17" s="118"/>
      <c r="I17" s="119"/>
      <c r="J17" s="119"/>
      <c r="K17" s="119"/>
      <c r="L17" s="119"/>
      <c r="M17" s="1"/>
    </row>
    <row r="18" spans="1:49" ht="22.5" customHeight="1" x14ac:dyDescent="0.25">
      <c r="B18" s="221" t="s">
        <v>6</v>
      </c>
      <c r="C18" s="221"/>
      <c r="D18" s="221"/>
      <c r="E18" s="221"/>
      <c r="F18" s="221"/>
      <c r="G18" s="99" t="s">
        <v>64</v>
      </c>
      <c r="H18" s="114" t="s">
        <v>58</v>
      </c>
      <c r="I18" s="114" t="s">
        <v>59</v>
      </c>
      <c r="J18" s="99" t="s">
        <v>60</v>
      </c>
      <c r="K18" s="114" t="s">
        <v>22</v>
      </c>
      <c r="L18" s="114" t="s">
        <v>51</v>
      </c>
      <c r="M18" s="1"/>
    </row>
    <row r="19" spans="1:49" ht="25.5" customHeight="1" x14ac:dyDescent="0.25">
      <c r="A19" s="32"/>
      <c r="B19" s="222">
        <v>1</v>
      </c>
      <c r="C19" s="222"/>
      <c r="D19" s="222"/>
      <c r="E19" s="222"/>
      <c r="F19" s="222"/>
      <c r="G19" s="115">
        <v>2</v>
      </c>
      <c r="H19" s="116">
        <v>3</v>
      </c>
      <c r="I19" s="116">
        <v>4</v>
      </c>
      <c r="J19" s="116">
        <v>5</v>
      </c>
      <c r="K19" s="116" t="s">
        <v>36</v>
      </c>
      <c r="L19" s="116" t="s">
        <v>37</v>
      </c>
    </row>
    <row r="20" spans="1:49" x14ac:dyDescent="0.25">
      <c r="B20" s="223" t="s">
        <v>27</v>
      </c>
      <c r="C20" s="223"/>
      <c r="D20" s="223"/>
      <c r="E20" s="223"/>
      <c r="F20" s="223"/>
      <c r="G20" s="51">
        <v>0</v>
      </c>
      <c r="H20" s="51">
        <v>0</v>
      </c>
      <c r="I20" s="51">
        <v>0</v>
      </c>
      <c r="J20" s="51">
        <v>0</v>
      </c>
      <c r="K20" s="18"/>
      <c r="L20" s="18"/>
    </row>
    <row r="21" spans="1:49" ht="15.75" customHeight="1" x14ac:dyDescent="0.25">
      <c r="B21" s="223" t="s">
        <v>28</v>
      </c>
      <c r="C21" s="224"/>
      <c r="D21" s="224"/>
      <c r="E21" s="224"/>
      <c r="F21" s="224"/>
      <c r="G21" s="51">
        <v>0</v>
      </c>
      <c r="H21" s="51">
        <v>0</v>
      </c>
      <c r="I21" s="51">
        <v>0</v>
      </c>
      <c r="J21" s="51">
        <v>0</v>
      </c>
      <c r="K21" s="18"/>
      <c r="L21" s="18"/>
    </row>
    <row r="22" spans="1:49" ht="15" customHeight="1" x14ac:dyDescent="0.25">
      <c r="A22" s="109"/>
      <c r="B22" s="230" t="s">
        <v>52</v>
      </c>
      <c r="C22" s="230"/>
      <c r="D22" s="230"/>
      <c r="E22" s="230"/>
      <c r="F22" s="230"/>
      <c r="G22" s="50">
        <v>0</v>
      </c>
      <c r="H22" s="50">
        <v>0</v>
      </c>
      <c r="I22" s="50">
        <v>0</v>
      </c>
      <c r="J22" s="50">
        <v>0</v>
      </c>
      <c r="K22" s="120"/>
      <c r="L22" s="120"/>
    </row>
    <row r="23" spans="1:49" s="28" customFormat="1" ht="15" customHeight="1" x14ac:dyDescent="0.25">
      <c r="A23"/>
      <c r="B23" s="121"/>
      <c r="C23" s="122"/>
      <c r="D23" s="122"/>
      <c r="E23" s="122"/>
      <c r="F23" s="122"/>
      <c r="G23" s="123"/>
      <c r="H23" s="123"/>
      <c r="I23" s="123"/>
      <c r="J23" s="123"/>
      <c r="K23" s="123"/>
      <c r="L23" s="109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</row>
    <row r="24" spans="1:49" s="36" customFormat="1" ht="15" hidden="1" customHeight="1" x14ac:dyDescent="0.25">
      <c r="A24"/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</row>
    <row r="25" spans="1:49" ht="15.75" customHeight="1" x14ac:dyDescent="0.25">
      <c r="B25" s="220" t="s">
        <v>204</v>
      </c>
      <c r="C25" s="220"/>
      <c r="D25" s="220"/>
      <c r="E25" s="220"/>
      <c r="F25" s="220"/>
      <c r="G25" s="118"/>
      <c r="H25" s="118"/>
      <c r="I25" s="119"/>
      <c r="J25" s="119"/>
      <c r="K25" s="119"/>
      <c r="L25" s="119"/>
    </row>
    <row r="26" spans="1:49" ht="25.5" x14ac:dyDescent="0.25">
      <c r="B26" s="221" t="s">
        <v>6</v>
      </c>
      <c r="C26" s="221"/>
      <c r="D26" s="221"/>
      <c r="E26" s="221"/>
      <c r="F26" s="221"/>
      <c r="G26" s="99" t="s">
        <v>64</v>
      </c>
      <c r="H26" s="114" t="s">
        <v>58</v>
      </c>
      <c r="I26" s="114" t="s">
        <v>59</v>
      </c>
      <c r="J26" s="99" t="s">
        <v>60</v>
      </c>
      <c r="K26" s="114" t="s">
        <v>22</v>
      </c>
      <c r="L26" s="114" t="s">
        <v>51</v>
      </c>
    </row>
    <row r="27" spans="1:49" x14ac:dyDescent="0.25">
      <c r="B27" s="222">
        <v>1</v>
      </c>
      <c r="C27" s="222"/>
      <c r="D27" s="222"/>
      <c r="E27" s="222"/>
      <c r="F27" s="222"/>
      <c r="G27" s="115">
        <v>2</v>
      </c>
      <c r="H27" s="116">
        <v>3</v>
      </c>
      <c r="I27" s="116">
        <v>4</v>
      </c>
      <c r="J27" s="116">
        <v>5</v>
      </c>
      <c r="K27" s="116" t="s">
        <v>36</v>
      </c>
      <c r="L27" s="116" t="s">
        <v>37</v>
      </c>
    </row>
    <row r="28" spans="1:49" ht="15" customHeight="1" x14ac:dyDescent="0.25">
      <c r="B28" s="223" t="s">
        <v>205</v>
      </c>
      <c r="C28" s="223"/>
      <c r="D28" s="223"/>
      <c r="E28" s="223"/>
      <c r="F28" s="223"/>
      <c r="G28" s="51"/>
      <c r="H28" s="51"/>
      <c r="I28" s="51"/>
      <c r="J28" s="51"/>
      <c r="K28" s="18"/>
      <c r="L28" s="18"/>
    </row>
    <row r="29" spans="1:49" ht="28.5" customHeight="1" x14ac:dyDescent="0.25">
      <c r="B29" s="223" t="s">
        <v>206</v>
      </c>
      <c r="C29" s="224"/>
      <c r="D29" s="224"/>
      <c r="E29" s="224"/>
      <c r="F29" s="224"/>
      <c r="G29" s="51"/>
      <c r="H29" s="51"/>
      <c r="I29" s="51"/>
      <c r="J29" s="51"/>
      <c r="K29" s="18"/>
      <c r="L29" s="18"/>
    </row>
    <row r="30" spans="1:49" ht="23.25" customHeight="1" x14ac:dyDescent="0.25">
      <c r="B30" s="230" t="s">
        <v>207</v>
      </c>
      <c r="C30" s="230"/>
      <c r="D30" s="230"/>
      <c r="E30" s="230"/>
      <c r="F30" s="230"/>
      <c r="G30" s="50"/>
      <c r="H30" s="50"/>
      <c r="I30" s="50"/>
      <c r="J30" s="50"/>
      <c r="K30" s="120"/>
      <c r="L30" s="120"/>
    </row>
    <row r="31" spans="1:49" ht="15" customHeight="1" x14ac:dyDescent="0.25">
      <c r="B31" s="225" t="s">
        <v>194</v>
      </c>
      <c r="C31" s="226"/>
      <c r="D31" s="226"/>
      <c r="E31" s="226"/>
      <c r="F31" s="226"/>
      <c r="G31" s="50">
        <v>3819.54</v>
      </c>
      <c r="H31" s="50">
        <v>4007.15</v>
      </c>
      <c r="I31" s="50">
        <v>4007.15</v>
      </c>
      <c r="J31" s="50">
        <v>77589.67</v>
      </c>
      <c r="K31" s="120"/>
      <c r="L31" s="120"/>
    </row>
    <row r="32" spans="1:49" ht="15.75" x14ac:dyDescent="0.25">
      <c r="B32" s="157"/>
      <c r="C32" s="122"/>
      <c r="D32" s="122"/>
      <c r="E32" s="122"/>
      <c r="F32" s="122"/>
      <c r="G32" s="123"/>
      <c r="H32" s="123"/>
      <c r="I32" s="123"/>
      <c r="J32" s="123"/>
      <c r="K32" s="123"/>
      <c r="L32" s="109"/>
    </row>
    <row r="33" spans="2:12" ht="15.75" x14ac:dyDescent="0.25">
      <c r="B33" s="227" t="s">
        <v>195</v>
      </c>
      <c r="C33" s="227"/>
      <c r="D33" s="227"/>
      <c r="E33" s="227"/>
      <c r="F33" s="227"/>
      <c r="G33" s="227"/>
      <c r="H33" s="227"/>
      <c r="I33" s="227"/>
      <c r="J33" s="227"/>
      <c r="K33" s="227"/>
      <c r="L33" s="227"/>
    </row>
    <row r="34" spans="2:12" ht="15.75" x14ac:dyDescent="0.25"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</row>
    <row r="35" spans="2:12" x14ac:dyDescent="0.25">
      <c r="B35" s="228" t="s">
        <v>61</v>
      </c>
      <c r="C35" s="228"/>
      <c r="D35" s="228"/>
      <c r="E35" s="228"/>
      <c r="F35" s="228"/>
      <c r="G35" s="228"/>
      <c r="H35" s="228"/>
      <c r="I35" s="228"/>
      <c r="J35" s="228"/>
      <c r="K35" s="228"/>
      <c r="L35" s="228"/>
    </row>
    <row r="36" spans="2:12" x14ac:dyDescent="0.25">
      <c r="B36" s="228" t="s">
        <v>65</v>
      </c>
      <c r="C36" s="228"/>
      <c r="D36" s="228"/>
      <c r="E36" s="228"/>
      <c r="F36" s="228"/>
      <c r="G36" s="228"/>
      <c r="H36" s="228"/>
      <c r="I36" s="228"/>
      <c r="J36" s="228"/>
      <c r="K36" s="228"/>
      <c r="L36" s="228"/>
    </row>
    <row r="37" spans="2:12" x14ac:dyDescent="0.25">
      <c r="B37" s="228" t="s">
        <v>66</v>
      </c>
      <c r="C37" s="228"/>
      <c r="D37" s="228"/>
      <c r="E37" s="228"/>
      <c r="F37" s="228"/>
      <c r="G37" s="228"/>
      <c r="H37" s="228"/>
      <c r="I37" s="228"/>
      <c r="J37" s="228"/>
      <c r="K37" s="228"/>
      <c r="L37" s="228"/>
    </row>
    <row r="38" spans="2:12" ht="24.75" customHeight="1" x14ac:dyDescent="0.25">
      <c r="B38" s="228"/>
      <c r="C38" s="228"/>
      <c r="D38" s="228"/>
      <c r="E38" s="228"/>
      <c r="F38" s="228"/>
      <c r="G38" s="228"/>
      <c r="H38" s="228"/>
      <c r="I38" s="228"/>
      <c r="J38" s="228"/>
      <c r="K38" s="228"/>
      <c r="L38" s="228"/>
    </row>
    <row r="39" spans="2:12" x14ac:dyDescent="0.25">
      <c r="B39" s="229"/>
      <c r="C39" s="229"/>
      <c r="D39" s="229"/>
      <c r="E39" s="229"/>
      <c r="F39" s="229"/>
      <c r="G39" s="229"/>
      <c r="H39" s="229"/>
      <c r="I39" s="229"/>
      <c r="J39" s="229"/>
      <c r="K39" s="229"/>
    </row>
    <row r="40" spans="2:12" x14ac:dyDescent="0.25">
      <c r="B40" s="219" t="s">
        <v>67</v>
      </c>
      <c r="C40" s="219"/>
      <c r="D40" s="219"/>
      <c r="E40" s="219"/>
      <c r="F40" s="219"/>
      <c r="G40" s="219"/>
      <c r="H40" s="219"/>
      <c r="I40" s="219"/>
      <c r="J40" s="219"/>
      <c r="K40" s="219"/>
      <c r="L40" s="219"/>
    </row>
    <row r="41" spans="2:12" x14ac:dyDescent="0.25"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</row>
  </sheetData>
  <mergeCells count="35">
    <mergeCell ref="B6:F6"/>
    <mergeCell ref="B15:F15"/>
    <mergeCell ref="B17:F17"/>
    <mergeCell ref="B24:L24"/>
    <mergeCell ref="B21:F21"/>
    <mergeCell ref="B2:K2"/>
    <mergeCell ref="B1:L1"/>
    <mergeCell ref="B12:F12"/>
    <mergeCell ref="B22:F22"/>
    <mergeCell ref="B10:F10"/>
    <mergeCell ref="B11:F11"/>
    <mergeCell ref="B8:F8"/>
    <mergeCell ref="B9:F9"/>
    <mergeCell ref="B14:F14"/>
    <mergeCell ref="B13:F13"/>
    <mergeCell ref="B7:F7"/>
    <mergeCell ref="B18:F18"/>
    <mergeCell ref="B19:F19"/>
    <mergeCell ref="B20:F20"/>
    <mergeCell ref="B3:D3"/>
    <mergeCell ref="B4:K4"/>
    <mergeCell ref="B40:L41"/>
    <mergeCell ref="B25:F25"/>
    <mergeCell ref="B26:F26"/>
    <mergeCell ref="B27:F27"/>
    <mergeCell ref="B28:F28"/>
    <mergeCell ref="B29:F29"/>
    <mergeCell ref="B31:F31"/>
    <mergeCell ref="B33:L33"/>
    <mergeCell ref="B35:L35"/>
    <mergeCell ref="B36:L36"/>
    <mergeCell ref="B37:L38"/>
    <mergeCell ref="B39:F39"/>
    <mergeCell ref="G39:K39"/>
    <mergeCell ref="B30:F30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92"/>
  <sheetViews>
    <sheetView topLeftCell="C31" zoomScale="90" zoomScaleNormal="90" workbookViewId="0">
      <selection activeCell="R57" sqref="R57"/>
    </sheetView>
  </sheetViews>
  <sheetFormatPr defaultRowHeight="15" x14ac:dyDescent="0.25"/>
  <cols>
    <col min="2" max="2" width="7.42578125" bestFit="1" customWidth="1"/>
    <col min="3" max="3" width="5" customWidth="1"/>
    <col min="4" max="4" width="5" bestFit="1" customWidth="1"/>
    <col min="5" max="5" width="6.42578125" customWidth="1"/>
    <col min="6" max="6" width="31.7109375" customWidth="1"/>
    <col min="7" max="7" width="17.42578125" customWidth="1"/>
    <col min="8" max="8" width="14" customWidth="1"/>
    <col min="9" max="9" width="0.140625" customWidth="1"/>
    <col min="10" max="10" width="13.5703125" customWidth="1"/>
    <col min="11" max="12" width="15.7109375" customWidth="1"/>
  </cols>
  <sheetData>
    <row r="1" spans="2:12" ht="18" x14ac:dyDescent="0.25"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</row>
    <row r="2" spans="2:12" ht="15.75" customHeight="1" x14ac:dyDescent="0.25">
      <c r="B2" s="244" t="s">
        <v>10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</row>
    <row r="3" spans="2:12" ht="18" x14ac:dyDescent="0.25"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</row>
    <row r="4" spans="2:12" ht="15.75" customHeight="1" x14ac:dyDescent="0.25">
      <c r="B4" s="244" t="s">
        <v>54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</row>
    <row r="5" spans="2:12" ht="18" x14ac:dyDescent="0.25"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</row>
    <row r="6" spans="2:12" ht="15.75" customHeight="1" x14ac:dyDescent="0.25">
      <c r="B6" s="244" t="s">
        <v>38</v>
      </c>
      <c r="C6" s="244"/>
      <c r="D6" s="244"/>
      <c r="E6" s="244"/>
      <c r="F6" s="244"/>
      <c r="G6" s="244"/>
      <c r="H6" s="244"/>
      <c r="I6" s="244"/>
      <c r="J6" s="244"/>
      <c r="K6" s="244"/>
      <c r="L6" s="244"/>
    </row>
    <row r="7" spans="2:12" ht="18" x14ac:dyDescent="0.25"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</row>
    <row r="8" spans="2:12" ht="45" customHeight="1" x14ac:dyDescent="0.25">
      <c r="B8" s="248" t="s">
        <v>6</v>
      </c>
      <c r="C8" s="249"/>
      <c r="D8" s="249"/>
      <c r="E8" s="249"/>
      <c r="F8" s="250"/>
      <c r="G8" s="27" t="s">
        <v>64</v>
      </c>
      <c r="H8" s="27" t="s">
        <v>58</v>
      </c>
      <c r="I8" s="27" t="s">
        <v>59</v>
      </c>
      <c r="J8" s="27" t="s">
        <v>60</v>
      </c>
      <c r="K8" s="27" t="s">
        <v>22</v>
      </c>
      <c r="L8" s="27" t="s">
        <v>51</v>
      </c>
    </row>
    <row r="9" spans="2:12" x14ac:dyDescent="0.25">
      <c r="B9" s="245">
        <v>1</v>
      </c>
      <c r="C9" s="246"/>
      <c r="D9" s="246"/>
      <c r="E9" s="246"/>
      <c r="F9" s="247"/>
      <c r="G9" s="29">
        <v>2</v>
      </c>
      <c r="H9" s="29">
        <v>3</v>
      </c>
      <c r="I9" s="29">
        <v>4</v>
      </c>
      <c r="J9" s="29">
        <v>5</v>
      </c>
      <c r="K9" s="29" t="s">
        <v>36</v>
      </c>
      <c r="L9" s="29" t="s">
        <v>37</v>
      </c>
    </row>
    <row r="10" spans="2:12" x14ac:dyDescent="0.25">
      <c r="B10" s="6"/>
      <c r="C10" s="6"/>
      <c r="D10" s="6"/>
      <c r="E10" s="6"/>
      <c r="F10" s="6" t="s">
        <v>50</v>
      </c>
      <c r="G10" s="44">
        <f>SUM(G11+G31)</f>
        <v>816625.11</v>
      </c>
      <c r="H10" s="44">
        <f>SUM(H11+H31)</f>
        <v>1135076.8999999999</v>
      </c>
      <c r="I10" s="44">
        <f>SUM(I11+I31)</f>
        <v>1135076.8999999999</v>
      </c>
      <c r="J10" s="44">
        <f>SUM(J11+J31)</f>
        <v>920624.89</v>
      </c>
      <c r="K10" s="189">
        <f>SUM(J10/G10)*100</f>
        <v>112.73531498437515</v>
      </c>
      <c r="L10" s="189">
        <f>SUM(J10/I10)*100</f>
        <v>81.106829854435432</v>
      </c>
    </row>
    <row r="11" spans="2:12" x14ac:dyDescent="0.25">
      <c r="B11" s="6">
        <v>6</v>
      </c>
      <c r="C11" s="6"/>
      <c r="D11" s="6"/>
      <c r="E11" s="6"/>
      <c r="F11" s="6" t="s">
        <v>2</v>
      </c>
      <c r="G11" s="190">
        <f>SUM(G12+G18+G21+G24+G27)</f>
        <v>816552.03</v>
      </c>
      <c r="H11" s="45">
        <f>SUM(H12+H18+H21+H24+H27)</f>
        <v>1135037.72</v>
      </c>
      <c r="I11" s="45">
        <f>SUM(I12+I18+I21+I24+I27)</f>
        <v>1135037.72</v>
      </c>
      <c r="J11" s="45">
        <f>SUM(J12+J18+J21+J24+J27)</f>
        <v>920611.19000000006</v>
      </c>
      <c r="K11" s="189">
        <f>SUM(J11/G11)*100</f>
        <v>112.74372681432192</v>
      </c>
      <c r="L11" s="189">
        <f>SUM(J11/I11)*100</f>
        <v>81.108422546521197</v>
      </c>
    </row>
    <row r="12" spans="2:12" ht="38.25" x14ac:dyDescent="0.25">
      <c r="B12" s="6"/>
      <c r="C12" s="6">
        <v>63</v>
      </c>
      <c r="D12" s="6"/>
      <c r="E12" s="6"/>
      <c r="F12" s="6" t="s">
        <v>14</v>
      </c>
      <c r="G12" s="218">
        <f>SUM(G13+G15)</f>
        <v>745058.1</v>
      </c>
      <c r="H12" s="218">
        <f>SUM(H13+H15)</f>
        <v>1020717.32</v>
      </c>
      <c r="I12" s="218">
        <f>SUM(I13+I15)</f>
        <v>1020717.32</v>
      </c>
      <c r="J12" s="218">
        <f>SUM(J13+J15)</f>
        <v>825271.16</v>
      </c>
      <c r="K12" s="218">
        <f>SUM(J12/G12)*100</f>
        <v>110.76601408668667</v>
      </c>
      <c r="L12" s="218">
        <f>SUM(J12/I12)*100</f>
        <v>80.852077634971465</v>
      </c>
    </row>
    <row r="13" spans="2:12" x14ac:dyDescent="0.25">
      <c r="B13" s="7"/>
      <c r="C13" s="7"/>
      <c r="D13" s="126">
        <v>634</v>
      </c>
      <c r="E13" s="126"/>
      <c r="F13" s="126" t="s">
        <v>68</v>
      </c>
      <c r="G13" s="191"/>
      <c r="H13" s="128"/>
      <c r="I13" s="128"/>
      <c r="J13" s="191"/>
      <c r="K13" s="191"/>
      <c r="L13" s="191"/>
    </row>
    <row r="14" spans="2:12" x14ac:dyDescent="0.25">
      <c r="B14" s="7"/>
      <c r="C14" s="7"/>
      <c r="D14" s="7"/>
      <c r="E14" s="7">
        <v>6341</v>
      </c>
      <c r="F14" s="7" t="s">
        <v>69</v>
      </c>
      <c r="G14" s="192"/>
      <c r="H14" s="40"/>
      <c r="I14" s="40"/>
      <c r="J14" s="192"/>
      <c r="K14" s="192"/>
      <c r="L14" s="192"/>
    </row>
    <row r="15" spans="2:12" ht="25.5" x14ac:dyDescent="0.25">
      <c r="B15" s="7"/>
      <c r="C15" s="7"/>
      <c r="D15" s="126">
        <v>636</v>
      </c>
      <c r="E15" s="126"/>
      <c r="F15" s="127" t="s">
        <v>70</v>
      </c>
      <c r="G15" s="193">
        <f>SUM(G16:G17)</f>
        <v>745058.1</v>
      </c>
      <c r="H15" s="193">
        <f>SUM(H16:H17)</f>
        <v>1020717.32</v>
      </c>
      <c r="I15" s="193">
        <f>SUM(I16:I17)</f>
        <v>1020717.32</v>
      </c>
      <c r="J15" s="191">
        <f>SUM(J16:J17)</f>
        <v>825271.16</v>
      </c>
      <c r="K15" s="191">
        <f t="shared" ref="K15:K33" si="0">SUM(J15/G15)*100</f>
        <v>110.76601408668667</v>
      </c>
      <c r="L15" s="191">
        <f t="shared" ref="L15:L33" si="1">SUM(J15/I15)*100</f>
        <v>80.852077634971465</v>
      </c>
    </row>
    <row r="16" spans="2:12" ht="38.25" x14ac:dyDescent="0.25">
      <c r="B16" s="7"/>
      <c r="C16" s="7"/>
      <c r="D16" s="7"/>
      <c r="E16" s="7">
        <v>6361</v>
      </c>
      <c r="F16" s="21" t="s">
        <v>71</v>
      </c>
      <c r="G16" s="194">
        <v>745058.1</v>
      </c>
      <c r="H16" s="194">
        <v>1020117.32</v>
      </c>
      <c r="I16" s="194">
        <v>1020117.32</v>
      </c>
      <c r="J16" s="195">
        <v>825271.16</v>
      </c>
      <c r="K16" s="192">
        <f t="shared" si="0"/>
        <v>110.76601408668667</v>
      </c>
      <c r="L16" s="192">
        <f t="shared" si="1"/>
        <v>80.89963221093042</v>
      </c>
    </row>
    <row r="17" spans="2:12" ht="38.25" x14ac:dyDescent="0.25">
      <c r="B17" s="7"/>
      <c r="C17" s="7"/>
      <c r="D17" s="8"/>
      <c r="E17" s="8">
        <v>6362</v>
      </c>
      <c r="F17" s="43" t="s">
        <v>72</v>
      </c>
      <c r="G17" s="196"/>
      <c r="H17" s="197">
        <v>600</v>
      </c>
      <c r="I17" s="197">
        <v>600</v>
      </c>
      <c r="J17" s="196"/>
      <c r="K17" s="192" t="e">
        <f t="shared" si="0"/>
        <v>#DIV/0!</v>
      </c>
      <c r="L17" s="192">
        <f t="shared" si="1"/>
        <v>0</v>
      </c>
    </row>
    <row r="18" spans="2:12" x14ac:dyDescent="0.25">
      <c r="B18" s="7"/>
      <c r="C18" s="211">
        <v>64</v>
      </c>
      <c r="D18" s="215"/>
      <c r="E18" s="215"/>
      <c r="F18" s="216" t="s">
        <v>73</v>
      </c>
      <c r="G18" s="217">
        <f>SUM(G20)</f>
        <v>1.02</v>
      </c>
      <c r="H18" s="217">
        <f>SUM(H20)</f>
        <v>1.5</v>
      </c>
      <c r="I18" s="217">
        <f>SUM(I20)</f>
        <v>1.5</v>
      </c>
      <c r="J18" s="217">
        <f>SUM(J20)</f>
        <v>0.87</v>
      </c>
      <c r="K18" s="217">
        <f t="shared" si="0"/>
        <v>85.294117647058826</v>
      </c>
      <c r="L18" s="217">
        <f t="shared" si="1"/>
        <v>57.999999999999993</v>
      </c>
    </row>
    <row r="19" spans="2:12" x14ac:dyDescent="0.25">
      <c r="B19" s="7"/>
      <c r="C19" s="7"/>
      <c r="D19" s="158">
        <v>641</v>
      </c>
      <c r="E19" s="158"/>
      <c r="F19" s="130" t="s">
        <v>74</v>
      </c>
      <c r="G19" s="198">
        <v>1.02</v>
      </c>
      <c r="H19" s="198">
        <v>1.5</v>
      </c>
      <c r="I19" s="198">
        <v>1.5</v>
      </c>
      <c r="J19" s="198">
        <v>0.87</v>
      </c>
      <c r="K19" s="191">
        <f t="shared" si="0"/>
        <v>85.294117647058826</v>
      </c>
      <c r="L19" s="191">
        <f t="shared" si="1"/>
        <v>57.999999999999993</v>
      </c>
    </row>
    <row r="20" spans="2:12" ht="15.75" customHeight="1" x14ac:dyDescent="0.25">
      <c r="B20" s="7"/>
      <c r="C20" s="7"/>
      <c r="D20" s="8"/>
      <c r="E20" s="8">
        <v>6413</v>
      </c>
      <c r="F20" s="11" t="s">
        <v>75</v>
      </c>
      <c r="G20" s="197">
        <v>1.02</v>
      </c>
      <c r="H20" s="197">
        <v>1.5</v>
      </c>
      <c r="I20" s="197">
        <v>1.5</v>
      </c>
      <c r="J20" s="197">
        <v>0.87</v>
      </c>
      <c r="K20" s="192">
        <f t="shared" si="0"/>
        <v>85.294117647058826</v>
      </c>
      <c r="L20" s="192">
        <f t="shared" si="1"/>
        <v>57.999999999999993</v>
      </c>
    </row>
    <row r="21" spans="2:12" ht="21.75" customHeight="1" x14ac:dyDescent="0.25">
      <c r="B21" s="7"/>
      <c r="C21" s="211">
        <v>65</v>
      </c>
      <c r="D21" s="215"/>
      <c r="E21" s="215"/>
      <c r="F21" s="216" t="s">
        <v>76</v>
      </c>
      <c r="G21" s="217">
        <f>SUM(G22)</f>
        <v>0</v>
      </c>
      <c r="H21" s="217">
        <f>SUM(H22)</f>
        <v>66.36</v>
      </c>
      <c r="I21" s="217">
        <f>SUM(I22)</f>
        <v>66.36</v>
      </c>
      <c r="J21" s="217">
        <f>SUM(J22)</f>
        <v>0</v>
      </c>
      <c r="K21" s="217" t="e">
        <f t="shared" si="0"/>
        <v>#DIV/0!</v>
      </c>
      <c r="L21" s="217">
        <f t="shared" si="1"/>
        <v>0</v>
      </c>
    </row>
    <row r="22" spans="2:12" ht="15.75" customHeight="1" x14ac:dyDescent="0.25">
      <c r="B22" s="7"/>
      <c r="C22" s="7"/>
      <c r="D22" s="158">
        <v>652</v>
      </c>
      <c r="E22" s="158"/>
      <c r="F22" s="130" t="s">
        <v>77</v>
      </c>
      <c r="G22" s="191"/>
      <c r="H22" s="198">
        <v>66.36</v>
      </c>
      <c r="I22" s="198">
        <v>66.36</v>
      </c>
      <c r="J22" s="191"/>
      <c r="K22" s="191" t="e">
        <f t="shared" si="0"/>
        <v>#DIV/0!</v>
      </c>
      <c r="L22" s="191">
        <f t="shared" si="1"/>
        <v>0</v>
      </c>
    </row>
    <row r="23" spans="2:12" ht="15.75" customHeight="1" x14ac:dyDescent="0.25">
      <c r="B23" s="7"/>
      <c r="C23" s="7"/>
      <c r="D23" s="8"/>
      <c r="E23" s="8">
        <v>6526</v>
      </c>
      <c r="F23" s="11" t="s">
        <v>78</v>
      </c>
      <c r="G23" s="196"/>
      <c r="H23" s="197">
        <v>66.36</v>
      </c>
      <c r="I23" s="197">
        <v>66.36</v>
      </c>
      <c r="J23" s="192"/>
      <c r="K23" s="192" t="e">
        <f t="shared" si="0"/>
        <v>#DIV/0!</v>
      </c>
      <c r="L23" s="192">
        <f t="shared" si="1"/>
        <v>0</v>
      </c>
    </row>
    <row r="24" spans="2:12" ht="38.25" x14ac:dyDescent="0.25">
      <c r="B24" s="7"/>
      <c r="C24" s="211">
        <v>66</v>
      </c>
      <c r="D24" s="215"/>
      <c r="E24" s="215"/>
      <c r="F24" s="216" t="s">
        <v>16</v>
      </c>
      <c r="G24" s="217">
        <f>SUM(G25)</f>
        <v>1691.99</v>
      </c>
      <c r="H24" s="217">
        <f>SUM(H25)</f>
        <v>1698.5</v>
      </c>
      <c r="I24" s="217">
        <f>SUM(I25)</f>
        <v>1698.5</v>
      </c>
      <c r="J24" s="217">
        <f>SUM(J25)</f>
        <v>1514</v>
      </c>
      <c r="K24" s="217">
        <f t="shared" si="0"/>
        <v>89.480434281526485</v>
      </c>
      <c r="L24" s="217">
        <f t="shared" si="1"/>
        <v>89.137474241978225</v>
      </c>
    </row>
    <row r="25" spans="2:12" ht="25.5" x14ac:dyDescent="0.25">
      <c r="B25" s="7"/>
      <c r="C25" s="7"/>
      <c r="D25" s="158">
        <v>661</v>
      </c>
      <c r="E25" s="158"/>
      <c r="F25" s="130" t="s">
        <v>29</v>
      </c>
      <c r="G25" s="199">
        <v>1691.99</v>
      </c>
      <c r="H25" s="199">
        <v>1698.5</v>
      </c>
      <c r="I25" s="199">
        <v>1698.5</v>
      </c>
      <c r="J25" s="199">
        <v>1514</v>
      </c>
      <c r="K25" s="191">
        <f t="shared" si="0"/>
        <v>89.480434281526485</v>
      </c>
      <c r="L25" s="191">
        <f t="shared" si="1"/>
        <v>89.137474241978225</v>
      </c>
    </row>
    <row r="26" spans="2:12" x14ac:dyDescent="0.25">
      <c r="B26" s="7"/>
      <c r="C26" s="17"/>
      <c r="D26" s="8"/>
      <c r="E26" s="8">
        <v>6615</v>
      </c>
      <c r="F26" s="11" t="s">
        <v>79</v>
      </c>
      <c r="G26" s="200">
        <v>1691.99</v>
      </c>
      <c r="H26" s="200">
        <v>1698.5</v>
      </c>
      <c r="I26" s="200">
        <v>1698.5</v>
      </c>
      <c r="J26" s="200">
        <v>1514</v>
      </c>
      <c r="K26" s="192">
        <f t="shared" si="0"/>
        <v>89.480434281526485</v>
      </c>
      <c r="L26" s="192">
        <f t="shared" si="1"/>
        <v>89.137474241978225</v>
      </c>
    </row>
    <row r="27" spans="2:12" ht="38.25" x14ac:dyDescent="0.25">
      <c r="B27" s="7"/>
      <c r="C27" s="211">
        <v>67</v>
      </c>
      <c r="D27" s="215"/>
      <c r="E27" s="215"/>
      <c r="F27" s="216" t="s">
        <v>80</v>
      </c>
      <c r="G27" s="217">
        <f>SUM(G28)</f>
        <v>69800.92</v>
      </c>
      <c r="H27" s="217">
        <f>SUM(H28)</f>
        <v>112554.04</v>
      </c>
      <c r="I27" s="217">
        <f>SUM(I28)</f>
        <v>112554.04</v>
      </c>
      <c r="J27" s="217">
        <f>SUM(J28)</f>
        <v>93825.16</v>
      </c>
      <c r="K27" s="217">
        <f t="shared" si="0"/>
        <v>134.41822829842357</v>
      </c>
      <c r="L27" s="217">
        <f t="shared" si="1"/>
        <v>83.360099735202766</v>
      </c>
    </row>
    <row r="28" spans="2:12" ht="38.25" x14ac:dyDescent="0.25">
      <c r="B28" s="7"/>
      <c r="C28" s="42"/>
      <c r="D28" s="158">
        <v>671</v>
      </c>
      <c r="E28" s="158"/>
      <c r="F28" s="130" t="s">
        <v>81</v>
      </c>
      <c r="G28" s="191">
        <f>SUM(G29:G30)</f>
        <v>69800.92</v>
      </c>
      <c r="H28" s="191">
        <f>SUM(H29:H30)</f>
        <v>112554.04</v>
      </c>
      <c r="I28" s="191">
        <f>SUM(I29:I30)</f>
        <v>112554.04</v>
      </c>
      <c r="J28" s="191">
        <f>SUM(J29:J30)</f>
        <v>93825.16</v>
      </c>
      <c r="K28" s="191">
        <f t="shared" si="0"/>
        <v>134.41822829842357</v>
      </c>
      <c r="L28" s="191">
        <f t="shared" si="1"/>
        <v>83.360099735202766</v>
      </c>
    </row>
    <row r="29" spans="2:12" ht="25.5" x14ac:dyDescent="0.25">
      <c r="B29" s="7"/>
      <c r="C29" s="42"/>
      <c r="D29" s="8"/>
      <c r="E29" s="8">
        <v>6711</v>
      </c>
      <c r="F29" s="11" t="s">
        <v>82</v>
      </c>
      <c r="G29" s="200">
        <v>69800.92</v>
      </c>
      <c r="H29" s="200">
        <v>112554.04</v>
      </c>
      <c r="I29" s="200">
        <v>112554.04</v>
      </c>
      <c r="J29" s="200">
        <v>92225.16</v>
      </c>
      <c r="K29" s="192">
        <f t="shared" si="0"/>
        <v>132.12599490092683</v>
      </c>
      <c r="L29" s="192">
        <f t="shared" si="1"/>
        <v>81.938560357318153</v>
      </c>
    </row>
    <row r="30" spans="2:12" ht="38.25" x14ac:dyDescent="0.25">
      <c r="B30" s="17">
        <v>7</v>
      </c>
      <c r="C30" s="7"/>
      <c r="D30" s="8"/>
      <c r="E30" s="8">
        <v>6712</v>
      </c>
      <c r="F30" s="11" t="s">
        <v>209</v>
      </c>
      <c r="G30" s="196"/>
      <c r="H30" s="196"/>
      <c r="I30" s="196"/>
      <c r="J30" s="200">
        <v>1600</v>
      </c>
      <c r="K30" s="192" t="e">
        <f t="shared" si="0"/>
        <v>#DIV/0!</v>
      </c>
      <c r="L30" s="192" t="e">
        <f t="shared" si="1"/>
        <v>#DIV/0!</v>
      </c>
    </row>
    <row r="31" spans="2:12" ht="25.5" x14ac:dyDescent="0.25">
      <c r="B31" s="7"/>
      <c r="C31" s="211">
        <v>72</v>
      </c>
      <c r="D31" s="210"/>
      <c r="E31" s="210"/>
      <c r="F31" s="212" t="s">
        <v>21</v>
      </c>
      <c r="G31" s="213">
        <f>SUM(G32)</f>
        <v>73.08</v>
      </c>
      <c r="H31" s="213">
        <f>SUM(H32)</f>
        <v>39.18</v>
      </c>
      <c r="I31" s="213">
        <f>SUM(I32)</f>
        <v>39.18</v>
      </c>
      <c r="J31" s="213">
        <f>SUM(J32)</f>
        <v>13.7</v>
      </c>
      <c r="K31" s="214">
        <f t="shared" si="0"/>
        <v>18.746579091406677</v>
      </c>
      <c r="L31" s="214">
        <f t="shared" si="1"/>
        <v>34.96681980602348</v>
      </c>
    </row>
    <row r="32" spans="2:12" ht="25.5" x14ac:dyDescent="0.25">
      <c r="B32" s="7"/>
      <c r="C32" s="7"/>
      <c r="D32" s="126">
        <v>721</v>
      </c>
      <c r="E32" s="126"/>
      <c r="F32" s="127" t="s">
        <v>30</v>
      </c>
      <c r="G32" s="198">
        <v>73.08</v>
      </c>
      <c r="H32" s="198">
        <v>39.18</v>
      </c>
      <c r="I32" s="198">
        <v>39.18</v>
      </c>
      <c r="J32" s="198">
        <v>13.7</v>
      </c>
      <c r="K32" s="191">
        <f t="shared" si="0"/>
        <v>18.746579091406677</v>
      </c>
      <c r="L32" s="191">
        <f t="shared" si="1"/>
        <v>34.96681980602348</v>
      </c>
    </row>
    <row r="33" spans="2:12" x14ac:dyDescent="0.25">
      <c r="B33" s="7"/>
      <c r="C33" s="7"/>
      <c r="D33" s="7"/>
      <c r="E33" s="7">
        <v>7211</v>
      </c>
      <c r="F33" s="21" t="s">
        <v>31</v>
      </c>
      <c r="G33" s="197">
        <v>73.08</v>
      </c>
      <c r="H33" s="197">
        <v>39.18</v>
      </c>
      <c r="I33" s="197">
        <v>39.18</v>
      </c>
      <c r="J33" s="197">
        <v>13.7</v>
      </c>
      <c r="K33" s="192">
        <f t="shared" si="0"/>
        <v>18.746579091406677</v>
      </c>
      <c r="L33" s="192">
        <f t="shared" si="1"/>
        <v>34.96681980602348</v>
      </c>
    </row>
    <row r="34" spans="2:12" ht="18" x14ac:dyDescent="0.25"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</row>
    <row r="35" spans="2:12" ht="45" customHeight="1" x14ac:dyDescent="0.25">
      <c r="B35" s="248" t="s">
        <v>6</v>
      </c>
      <c r="C35" s="249"/>
      <c r="D35" s="249"/>
      <c r="E35" s="249"/>
      <c r="F35" s="250"/>
      <c r="G35" s="27" t="s">
        <v>64</v>
      </c>
      <c r="H35" s="27" t="s">
        <v>58</v>
      </c>
      <c r="I35" s="27" t="s">
        <v>59</v>
      </c>
      <c r="J35" s="27" t="s">
        <v>60</v>
      </c>
      <c r="K35" s="27" t="s">
        <v>22</v>
      </c>
      <c r="L35" s="27" t="s">
        <v>51</v>
      </c>
    </row>
    <row r="36" spans="2:12" x14ac:dyDescent="0.25">
      <c r="B36" s="245">
        <v>1</v>
      </c>
      <c r="C36" s="246"/>
      <c r="D36" s="246"/>
      <c r="E36" s="246"/>
      <c r="F36" s="247"/>
      <c r="G36" s="29">
        <v>2</v>
      </c>
      <c r="H36" s="29">
        <v>3</v>
      </c>
      <c r="I36" s="29">
        <v>4</v>
      </c>
      <c r="J36" s="29">
        <v>5</v>
      </c>
      <c r="K36" s="29" t="s">
        <v>36</v>
      </c>
      <c r="L36" s="29" t="s">
        <v>37</v>
      </c>
    </row>
    <row r="37" spans="2:12" x14ac:dyDescent="0.25">
      <c r="B37" s="6"/>
      <c r="C37" s="6"/>
      <c r="D37" s="6"/>
      <c r="E37" s="6"/>
      <c r="F37" s="6" t="s">
        <v>49</v>
      </c>
      <c r="G37" s="201">
        <f>SUM(G38+G81)</f>
        <v>816695.65</v>
      </c>
      <c r="H37" s="201">
        <f>SUM(H38+H81)</f>
        <v>1139084.05</v>
      </c>
      <c r="I37" s="201">
        <f>SUM(I38+I81)</f>
        <v>1139084.05</v>
      </c>
      <c r="J37" s="201">
        <f>SUM(J38+J81)</f>
        <v>1002221.71</v>
      </c>
      <c r="K37" s="47">
        <f t="shared" ref="K37:K70" si="2">SUM(J37/G37)*100</f>
        <v>122.716670524693</v>
      </c>
      <c r="L37" s="47">
        <f t="shared" ref="L37:L70" si="3">SUM(J37/I37)*100</f>
        <v>87.984877849882977</v>
      </c>
    </row>
    <row r="38" spans="2:12" x14ac:dyDescent="0.25">
      <c r="B38" s="6">
        <v>3</v>
      </c>
      <c r="C38" s="6"/>
      <c r="D38" s="6"/>
      <c r="E38" s="6"/>
      <c r="F38" s="6" t="s">
        <v>3</v>
      </c>
      <c r="G38" s="201">
        <f>SUM(G39+G47+G72+G76)</f>
        <v>815909.74</v>
      </c>
      <c r="H38" s="201">
        <f>SUM(H39+H47+H72+H76)</f>
        <v>1135378.51</v>
      </c>
      <c r="I38" s="201">
        <f>SUM(I39+I47+I72+I76)</f>
        <v>1135378.51</v>
      </c>
      <c r="J38" s="201">
        <f>SUM(J39+J47+J72+J76)</f>
        <v>999741.07</v>
      </c>
      <c r="K38" s="47">
        <f t="shared" si="2"/>
        <v>122.53084146292946</v>
      </c>
      <c r="L38" s="47">
        <f t="shared" si="3"/>
        <v>88.053548767626395</v>
      </c>
    </row>
    <row r="39" spans="2:12" x14ac:dyDescent="0.25">
      <c r="B39" s="6"/>
      <c r="C39" s="202">
        <v>31</v>
      </c>
      <c r="D39" s="202"/>
      <c r="E39" s="202"/>
      <c r="F39" s="202" t="s">
        <v>4</v>
      </c>
      <c r="G39" s="209">
        <f>SUM(G40+G43+G45)</f>
        <v>757695.44000000006</v>
      </c>
      <c r="H39" s="209">
        <f>SUM(H40+H43+H45)</f>
        <v>1066325.56</v>
      </c>
      <c r="I39" s="209">
        <f>SUM(I40+I43+I45)</f>
        <v>1066325.56</v>
      </c>
      <c r="J39" s="209">
        <f>SUM(J40+J43+J45)</f>
        <v>931325.38</v>
      </c>
      <c r="K39" s="205">
        <f t="shared" si="2"/>
        <v>122.91553186594338</v>
      </c>
      <c r="L39" s="205">
        <f t="shared" si="3"/>
        <v>87.339684514361636</v>
      </c>
    </row>
    <row r="40" spans="2:12" x14ac:dyDescent="0.25">
      <c r="B40" s="7"/>
      <c r="C40" s="7"/>
      <c r="D40" s="126">
        <v>311</v>
      </c>
      <c r="E40" s="126"/>
      <c r="F40" s="126" t="s">
        <v>32</v>
      </c>
      <c r="G40" s="129">
        <f>SUM(G41:G42)</f>
        <v>625441.89</v>
      </c>
      <c r="H40" s="129">
        <f>SUM(H41:H42)</f>
        <v>890176.66</v>
      </c>
      <c r="I40" s="129">
        <f>SUM(I41:I42)</f>
        <v>890176.66</v>
      </c>
      <c r="J40" s="129">
        <f>SUM(J41:J42)</f>
        <v>777079.61</v>
      </c>
      <c r="K40" s="129">
        <f t="shared" si="2"/>
        <v>124.24489347843331</v>
      </c>
      <c r="L40" s="129">
        <f t="shared" si="3"/>
        <v>87.294988165607478</v>
      </c>
    </row>
    <row r="41" spans="2:12" x14ac:dyDescent="0.25">
      <c r="B41" s="7"/>
      <c r="C41" s="7"/>
      <c r="D41" s="7"/>
      <c r="E41" s="7">
        <v>3111</v>
      </c>
      <c r="F41" s="7" t="s">
        <v>33</v>
      </c>
      <c r="G41" s="168">
        <v>625441.89</v>
      </c>
      <c r="H41" s="168">
        <v>876676.66</v>
      </c>
      <c r="I41" s="168">
        <v>876676.66</v>
      </c>
      <c r="J41" s="168">
        <v>764738.37</v>
      </c>
      <c r="K41" s="47">
        <f t="shared" si="2"/>
        <v>122.2716901805218</v>
      </c>
      <c r="L41" s="47">
        <f t="shared" si="3"/>
        <v>87.231519315228496</v>
      </c>
    </row>
    <row r="42" spans="2:12" x14ac:dyDescent="0.25">
      <c r="B42" s="7"/>
      <c r="C42" s="7"/>
      <c r="D42" s="7"/>
      <c r="E42" s="7">
        <v>3113</v>
      </c>
      <c r="F42" s="7" t="s">
        <v>83</v>
      </c>
      <c r="G42" s="171"/>
      <c r="H42" s="168">
        <v>13500</v>
      </c>
      <c r="I42" s="168">
        <v>13500</v>
      </c>
      <c r="J42" s="168">
        <v>12341.24</v>
      </c>
      <c r="K42" s="47"/>
      <c r="L42" s="47"/>
    </row>
    <row r="43" spans="2:12" x14ac:dyDescent="0.25">
      <c r="B43" s="7"/>
      <c r="C43" s="7"/>
      <c r="D43" s="126">
        <v>312</v>
      </c>
      <c r="E43" s="126"/>
      <c r="F43" s="126" t="s">
        <v>84</v>
      </c>
      <c r="G43" s="165">
        <f>SUM(G44)</f>
        <v>28757.040000000001</v>
      </c>
      <c r="H43" s="165">
        <f>SUM(H44)</f>
        <v>29600</v>
      </c>
      <c r="I43" s="165">
        <f>SUM(I44)</f>
        <v>29600</v>
      </c>
      <c r="J43" s="165">
        <f>SUM(J44)</f>
        <v>26430.3</v>
      </c>
      <c r="K43" s="129">
        <f t="shared" si="2"/>
        <v>91.908972550721487</v>
      </c>
      <c r="L43" s="129">
        <f t="shared" si="3"/>
        <v>89.29155405405406</v>
      </c>
    </row>
    <row r="44" spans="2:12" x14ac:dyDescent="0.25">
      <c r="B44" s="7"/>
      <c r="C44" s="7"/>
      <c r="D44" s="7"/>
      <c r="E44" s="7">
        <v>3121</v>
      </c>
      <c r="F44" s="7" t="s">
        <v>84</v>
      </c>
      <c r="G44" s="168">
        <v>28757.040000000001</v>
      </c>
      <c r="H44" s="168">
        <v>29600</v>
      </c>
      <c r="I44" s="168">
        <v>29600</v>
      </c>
      <c r="J44" s="168">
        <v>26430.3</v>
      </c>
      <c r="K44" s="47">
        <f t="shared" si="2"/>
        <v>91.908972550721487</v>
      </c>
      <c r="L44" s="47">
        <f t="shared" si="3"/>
        <v>89.29155405405406</v>
      </c>
    </row>
    <row r="45" spans="2:12" x14ac:dyDescent="0.25">
      <c r="B45" s="7"/>
      <c r="C45" s="7"/>
      <c r="D45" s="126">
        <v>313</v>
      </c>
      <c r="E45" s="126"/>
      <c r="F45" s="126" t="s">
        <v>85</v>
      </c>
      <c r="G45" s="129">
        <f>SUM(G46)</f>
        <v>103496.51</v>
      </c>
      <c r="H45" s="129">
        <f>SUM(H46)</f>
        <v>146548.9</v>
      </c>
      <c r="I45" s="129">
        <f>SUM(I46)</f>
        <v>146548.9</v>
      </c>
      <c r="J45" s="129">
        <f>SUM(J46)</f>
        <v>127815.47</v>
      </c>
      <c r="K45" s="129">
        <f t="shared" si="2"/>
        <v>123.49737203698947</v>
      </c>
      <c r="L45" s="129">
        <f t="shared" si="3"/>
        <v>87.216942604141011</v>
      </c>
    </row>
    <row r="46" spans="2:12" x14ac:dyDescent="0.25">
      <c r="B46" s="7"/>
      <c r="C46" s="7"/>
      <c r="D46" s="7"/>
      <c r="E46" s="7">
        <v>3132</v>
      </c>
      <c r="F46" s="7" t="s">
        <v>86</v>
      </c>
      <c r="G46" s="168">
        <v>103496.51</v>
      </c>
      <c r="H46" s="168">
        <v>146548.9</v>
      </c>
      <c r="I46" s="168">
        <v>146548.9</v>
      </c>
      <c r="J46" s="168">
        <v>127815.47</v>
      </c>
      <c r="K46" s="47">
        <f t="shared" si="2"/>
        <v>123.49737203698947</v>
      </c>
      <c r="L46" s="47">
        <f t="shared" si="3"/>
        <v>87.216942604141011</v>
      </c>
    </row>
    <row r="47" spans="2:12" x14ac:dyDescent="0.25">
      <c r="B47" s="7"/>
      <c r="C47" s="207">
        <v>32</v>
      </c>
      <c r="D47" s="210"/>
      <c r="E47" s="210"/>
      <c r="F47" s="207" t="s">
        <v>11</v>
      </c>
      <c r="G47" s="209">
        <f>SUM(G48+G52+G59+G68)</f>
        <v>57999.98</v>
      </c>
      <c r="H47" s="209">
        <f>SUM(H48+H52+H59+H68)</f>
        <v>68743.180000000008</v>
      </c>
      <c r="I47" s="209">
        <f>SUM(I48+I52+I59+I68)</f>
        <v>68743.180000000008</v>
      </c>
      <c r="J47" s="209">
        <f>SUM(J48+J52+J59+J68)</f>
        <v>68110.100000000006</v>
      </c>
      <c r="K47" s="205">
        <f t="shared" si="2"/>
        <v>117.4312473900853</v>
      </c>
      <c r="L47" s="205">
        <f t="shared" si="3"/>
        <v>99.079065006885045</v>
      </c>
    </row>
    <row r="48" spans="2:12" x14ac:dyDescent="0.25">
      <c r="B48" s="7"/>
      <c r="C48" s="7"/>
      <c r="D48" s="126">
        <v>321</v>
      </c>
      <c r="E48" s="126"/>
      <c r="F48" s="126" t="s">
        <v>34</v>
      </c>
      <c r="G48" s="129">
        <f>SUM(G49:G51)</f>
        <v>15157.989999999998</v>
      </c>
      <c r="H48" s="129">
        <f>SUM(H49:H51)</f>
        <v>18817.920000000002</v>
      </c>
      <c r="I48" s="129">
        <f>SUM(I49:I51)</f>
        <v>18817.920000000002</v>
      </c>
      <c r="J48" s="129">
        <f>SUM(J49:J51)</f>
        <v>17156.47</v>
      </c>
      <c r="K48" s="129">
        <f t="shared" si="2"/>
        <v>113.18433380679103</v>
      </c>
      <c r="L48" s="129">
        <f t="shared" si="3"/>
        <v>91.17091580791076</v>
      </c>
    </row>
    <row r="49" spans="2:12" x14ac:dyDescent="0.25">
      <c r="B49" s="7"/>
      <c r="C49" s="17"/>
      <c r="D49" s="7"/>
      <c r="E49" s="7">
        <v>3211</v>
      </c>
      <c r="F49" s="21" t="s">
        <v>35</v>
      </c>
      <c r="G49" s="169">
        <v>653.29999999999995</v>
      </c>
      <c r="H49" s="168">
        <v>1985.54</v>
      </c>
      <c r="I49" s="168">
        <v>1985.54</v>
      </c>
      <c r="J49" s="168">
        <v>1642.28</v>
      </c>
      <c r="K49" s="47">
        <f t="shared" si="2"/>
        <v>251.38221337823362</v>
      </c>
      <c r="L49" s="47">
        <f t="shared" si="3"/>
        <v>82.712007816513392</v>
      </c>
    </row>
    <row r="50" spans="2:12" ht="25.5" x14ac:dyDescent="0.25">
      <c r="B50" s="7"/>
      <c r="C50" s="17"/>
      <c r="D50" s="7"/>
      <c r="E50" s="7">
        <v>3212</v>
      </c>
      <c r="F50" s="21" t="s">
        <v>87</v>
      </c>
      <c r="G50" s="168">
        <v>12956.31</v>
      </c>
      <c r="H50" s="168">
        <v>16446.48</v>
      </c>
      <c r="I50" s="168">
        <v>16446.48</v>
      </c>
      <c r="J50" s="168">
        <v>15256.19</v>
      </c>
      <c r="K50" s="47">
        <f t="shared" si="2"/>
        <v>117.75104177038062</v>
      </c>
      <c r="L50" s="47">
        <f t="shared" si="3"/>
        <v>92.762645867079158</v>
      </c>
    </row>
    <row r="51" spans="2:12" x14ac:dyDescent="0.25">
      <c r="B51" s="7"/>
      <c r="C51" s="17"/>
      <c r="D51" s="7"/>
      <c r="E51" s="7">
        <v>3213</v>
      </c>
      <c r="F51" s="21" t="s">
        <v>88</v>
      </c>
      <c r="G51" s="168">
        <v>1548.38</v>
      </c>
      <c r="H51" s="169">
        <v>385.9</v>
      </c>
      <c r="I51" s="169">
        <v>385.9</v>
      </c>
      <c r="J51" s="169">
        <v>258</v>
      </c>
      <c r="K51" s="47">
        <f t="shared" si="2"/>
        <v>16.662576370141696</v>
      </c>
      <c r="L51" s="47">
        <f t="shared" si="3"/>
        <v>66.856698626587203</v>
      </c>
    </row>
    <row r="52" spans="2:12" x14ac:dyDescent="0.25">
      <c r="B52" s="7"/>
      <c r="C52" s="125"/>
      <c r="D52" s="126">
        <v>322</v>
      </c>
      <c r="E52" s="126"/>
      <c r="F52" s="127" t="s">
        <v>89</v>
      </c>
      <c r="G52" s="129">
        <f>SUM(G53:G58)</f>
        <v>21610.92</v>
      </c>
      <c r="H52" s="129">
        <f>SUM(H53:H58)</f>
        <v>27380.420000000002</v>
      </c>
      <c r="I52" s="129">
        <f>SUM(I53:I58)</f>
        <v>27380.420000000002</v>
      </c>
      <c r="J52" s="129">
        <f>SUM(J53:J58)</f>
        <v>25620.809999999998</v>
      </c>
      <c r="K52" s="129">
        <f t="shared" si="2"/>
        <v>118.55492501013376</v>
      </c>
      <c r="L52" s="129">
        <f t="shared" si="3"/>
        <v>93.573473306837499</v>
      </c>
    </row>
    <row r="53" spans="2:12" ht="25.5" x14ac:dyDescent="0.25">
      <c r="B53" s="7"/>
      <c r="C53" s="17"/>
      <c r="D53" s="7"/>
      <c r="E53" s="7">
        <v>3221</v>
      </c>
      <c r="F53" s="21" t="s">
        <v>90</v>
      </c>
      <c r="G53" s="168">
        <v>4409.55</v>
      </c>
      <c r="H53" s="168">
        <v>7122.58</v>
      </c>
      <c r="I53" s="168">
        <v>7122.58</v>
      </c>
      <c r="J53" s="168">
        <v>5894.76</v>
      </c>
      <c r="K53" s="47">
        <f t="shared" si="2"/>
        <v>133.68166819743513</v>
      </c>
      <c r="L53" s="47">
        <f t="shared" si="3"/>
        <v>82.761583583476778</v>
      </c>
    </row>
    <row r="54" spans="2:12" x14ac:dyDescent="0.25">
      <c r="B54" s="7"/>
      <c r="C54" s="17"/>
      <c r="D54" s="7"/>
      <c r="E54" s="7">
        <v>3222</v>
      </c>
      <c r="F54" s="21" t="s">
        <v>91</v>
      </c>
      <c r="G54" s="168">
        <v>3963.08</v>
      </c>
      <c r="H54" s="168">
        <v>4478.21</v>
      </c>
      <c r="I54" s="168">
        <v>4478.21</v>
      </c>
      <c r="J54" s="168">
        <v>4909.8999999999996</v>
      </c>
      <c r="K54" s="47">
        <f t="shared" si="2"/>
        <v>123.89101405977168</v>
      </c>
      <c r="L54" s="47">
        <f t="shared" si="3"/>
        <v>109.63978911216759</v>
      </c>
    </row>
    <row r="55" spans="2:12" x14ac:dyDescent="0.25">
      <c r="B55" s="7"/>
      <c r="C55" s="17"/>
      <c r="D55" s="7"/>
      <c r="E55" s="7">
        <v>3223</v>
      </c>
      <c r="F55" s="21" t="s">
        <v>92</v>
      </c>
      <c r="G55" s="168">
        <v>11795.72</v>
      </c>
      <c r="H55" s="168">
        <v>13366.93</v>
      </c>
      <c r="I55" s="168">
        <v>13366.93</v>
      </c>
      <c r="J55" s="168">
        <v>12709.15</v>
      </c>
      <c r="K55" s="47">
        <f t="shared" si="2"/>
        <v>107.74374095010732</v>
      </c>
      <c r="L55" s="47">
        <f t="shared" si="3"/>
        <v>95.079049564858948</v>
      </c>
    </row>
    <row r="56" spans="2:12" ht="25.5" x14ac:dyDescent="0.25">
      <c r="B56" s="7"/>
      <c r="C56" s="17"/>
      <c r="D56" s="7"/>
      <c r="E56" s="7">
        <v>3224</v>
      </c>
      <c r="F56" s="21" t="s">
        <v>93</v>
      </c>
      <c r="G56" s="169">
        <v>771.12</v>
      </c>
      <c r="H56" s="168">
        <v>1347.7</v>
      </c>
      <c r="I56" s="168">
        <v>1347.7</v>
      </c>
      <c r="J56" s="168">
        <v>1630.07</v>
      </c>
      <c r="K56" s="47">
        <f t="shared" si="2"/>
        <v>211.38992634090675</v>
      </c>
      <c r="L56" s="47">
        <f t="shared" si="3"/>
        <v>120.95199228314905</v>
      </c>
    </row>
    <row r="57" spans="2:12" x14ac:dyDescent="0.25">
      <c r="B57" s="7"/>
      <c r="C57" s="17"/>
      <c r="D57" s="7"/>
      <c r="E57" s="7">
        <v>3225</v>
      </c>
      <c r="F57" s="21" t="s">
        <v>94</v>
      </c>
      <c r="G57" s="169">
        <v>438.9</v>
      </c>
      <c r="H57" s="169">
        <v>800</v>
      </c>
      <c r="I57" s="169">
        <v>800</v>
      </c>
      <c r="J57" s="169">
        <v>286.39999999999998</v>
      </c>
      <c r="K57" s="47">
        <f t="shared" si="2"/>
        <v>65.254044201412626</v>
      </c>
      <c r="L57" s="47">
        <f t="shared" si="3"/>
        <v>35.799999999999997</v>
      </c>
    </row>
    <row r="58" spans="2:12" ht="25.5" x14ac:dyDescent="0.25">
      <c r="B58" s="7"/>
      <c r="C58" s="17"/>
      <c r="D58" s="7"/>
      <c r="E58" s="7">
        <v>3227</v>
      </c>
      <c r="F58" s="21" t="s">
        <v>96</v>
      </c>
      <c r="G58" s="169">
        <v>232.55</v>
      </c>
      <c r="H58" s="169">
        <v>265</v>
      </c>
      <c r="I58" s="169">
        <v>265</v>
      </c>
      <c r="J58" s="169">
        <v>190.53</v>
      </c>
      <c r="K58" s="47">
        <f t="shared" si="2"/>
        <v>81.930767576865179</v>
      </c>
      <c r="L58" s="47">
        <f t="shared" si="3"/>
        <v>71.898113207547169</v>
      </c>
    </row>
    <row r="59" spans="2:12" x14ac:dyDescent="0.25">
      <c r="B59" s="7"/>
      <c r="C59" s="17"/>
      <c r="D59" s="126">
        <v>323</v>
      </c>
      <c r="E59" s="126"/>
      <c r="F59" s="127" t="s">
        <v>95</v>
      </c>
      <c r="G59" s="129">
        <f>SUM(G60:G67)</f>
        <v>19960.920000000002</v>
      </c>
      <c r="H59" s="129">
        <f>SUM(H60:H67)</f>
        <v>21709.84</v>
      </c>
      <c r="I59" s="129">
        <f>SUM(I60:I67)</f>
        <v>21709.84</v>
      </c>
      <c r="J59" s="129">
        <f>SUM(J60:J67)</f>
        <v>24545.72</v>
      </c>
      <c r="K59" s="129">
        <f t="shared" si="2"/>
        <v>122.96888119385278</v>
      </c>
      <c r="L59" s="129">
        <f t="shared" si="3"/>
        <v>113.0626480895299</v>
      </c>
    </row>
    <row r="60" spans="2:12" x14ac:dyDescent="0.25">
      <c r="B60" s="7"/>
      <c r="C60" s="17"/>
      <c r="D60" s="7"/>
      <c r="E60" s="7">
        <v>3231</v>
      </c>
      <c r="F60" s="21" t="s">
        <v>97</v>
      </c>
      <c r="G60" s="168">
        <v>2680.84</v>
      </c>
      <c r="H60" s="168">
        <v>2672.98</v>
      </c>
      <c r="I60" s="168">
        <v>2672.98</v>
      </c>
      <c r="J60" s="168">
        <v>2826.82</v>
      </c>
      <c r="K60" s="47">
        <f t="shared" si="2"/>
        <v>105.44530818698617</v>
      </c>
      <c r="L60" s="47">
        <f t="shared" si="3"/>
        <v>105.75537415169588</v>
      </c>
    </row>
    <row r="61" spans="2:12" ht="25.5" x14ac:dyDescent="0.25">
      <c r="B61" s="7"/>
      <c r="C61" s="17"/>
      <c r="D61" s="7"/>
      <c r="E61" s="7">
        <v>3232</v>
      </c>
      <c r="F61" s="21" t="s">
        <v>98</v>
      </c>
      <c r="G61" s="169">
        <v>583.36</v>
      </c>
      <c r="H61" s="168">
        <v>1270.4100000000001</v>
      </c>
      <c r="I61" s="168">
        <v>1270.4100000000001</v>
      </c>
      <c r="J61" s="168">
        <v>2883.97</v>
      </c>
      <c r="K61" s="47">
        <f t="shared" si="2"/>
        <v>494.37225726823914</v>
      </c>
      <c r="L61" s="47">
        <f t="shared" si="3"/>
        <v>227.01096496406669</v>
      </c>
    </row>
    <row r="62" spans="2:12" x14ac:dyDescent="0.25">
      <c r="B62" s="7"/>
      <c r="C62" s="17"/>
      <c r="D62" s="7"/>
      <c r="E62" s="7">
        <v>3233</v>
      </c>
      <c r="F62" s="21" t="s">
        <v>196</v>
      </c>
      <c r="G62" s="169">
        <v>910</v>
      </c>
      <c r="H62" s="171"/>
      <c r="I62" s="171"/>
      <c r="J62" s="171"/>
      <c r="K62" s="47"/>
      <c r="L62" s="47" t="e">
        <f t="shared" si="3"/>
        <v>#DIV/0!</v>
      </c>
    </row>
    <row r="63" spans="2:12" x14ac:dyDescent="0.25">
      <c r="B63" s="7"/>
      <c r="C63" s="17"/>
      <c r="D63" s="7"/>
      <c r="E63" s="7">
        <v>3234</v>
      </c>
      <c r="F63" s="21" t="s">
        <v>99</v>
      </c>
      <c r="G63" s="168">
        <v>9596.81</v>
      </c>
      <c r="H63" s="168">
        <v>9476.08</v>
      </c>
      <c r="I63" s="168">
        <v>9476.08</v>
      </c>
      <c r="J63" s="168">
        <v>9563.39</v>
      </c>
      <c r="K63" s="47">
        <f t="shared" si="2"/>
        <v>99.651759282511591</v>
      </c>
      <c r="L63" s="47">
        <f t="shared" si="3"/>
        <v>100.92137255067495</v>
      </c>
    </row>
    <row r="64" spans="2:12" x14ac:dyDescent="0.25">
      <c r="B64" s="7"/>
      <c r="C64" s="17"/>
      <c r="D64" s="7"/>
      <c r="E64" s="7">
        <v>3236</v>
      </c>
      <c r="F64" s="21" t="s">
        <v>100</v>
      </c>
      <c r="G64" s="168">
        <v>1499.85</v>
      </c>
      <c r="H64" s="168">
        <v>1440</v>
      </c>
      <c r="I64" s="168">
        <v>1440</v>
      </c>
      <c r="J64" s="168">
        <v>1920</v>
      </c>
      <c r="K64" s="47">
        <f t="shared" si="2"/>
        <v>128.01280128012803</v>
      </c>
      <c r="L64" s="47">
        <f t="shared" si="3"/>
        <v>133.33333333333331</v>
      </c>
    </row>
    <row r="65" spans="2:12" x14ac:dyDescent="0.25">
      <c r="B65" s="7"/>
      <c r="C65" s="17"/>
      <c r="D65" s="7"/>
      <c r="E65" s="7">
        <v>3237</v>
      </c>
      <c r="F65" s="21" t="s">
        <v>197</v>
      </c>
      <c r="G65" s="169">
        <v>606.70000000000005</v>
      </c>
      <c r="H65" s="168">
        <v>1567.37</v>
      </c>
      <c r="I65" s="168">
        <v>1567.37</v>
      </c>
      <c r="J65" s="168">
        <v>1610.91</v>
      </c>
      <c r="K65" s="47">
        <f t="shared" si="2"/>
        <v>265.52002637217737</v>
      </c>
      <c r="L65" s="47">
        <f t="shared" si="3"/>
        <v>102.77790183555895</v>
      </c>
    </row>
    <row r="66" spans="2:12" x14ac:dyDescent="0.25">
      <c r="B66" s="7"/>
      <c r="C66" s="17"/>
      <c r="D66" s="7"/>
      <c r="E66" s="7">
        <v>3238</v>
      </c>
      <c r="F66" s="21" t="s">
        <v>101</v>
      </c>
      <c r="G66" s="168">
        <v>2634.7</v>
      </c>
      <c r="H66" s="168">
        <v>4370</v>
      </c>
      <c r="I66" s="168">
        <v>4370</v>
      </c>
      <c r="J66" s="168">
        <v>4515.63</v>
      </c>
      <c r="K66" s="47">
        <f t="shared" si="2"/>
        <v>171.39067066459182</v>
      </c>
      <c r="L66" s="47">
        <f t="shared" si="3"/>
        <v>103.33249427917622</v>
      </c>
    </row>
    <row r="67" spans="2:12" x14ac:dyDescent="0.25">
      <c r="B67" s="7"/>
      <c r="C67" s="17"/>
      <c r="D67" s="7"/>
      <c r="E67" s="7">
        <v>3239</v>
      </c>
      <c r="F67" s="21" t="s">
        <v>102</v>
      </c>
      <c r="G67" s="168">
        <v>1448.66</v>
      </c>
      <c r="H67" s="169">
        <v>913</v>
      </c>
      <c r="I67" s="169">
        <v>913</v>
      </c>
      <c r="J67" s="168">
        <v>1225</v>
      </c>
      <c r="K67" s="47">
        <f t="shared" si="2"/>
        <v>84.560904560076196</v>
      </c>
      <c r="L67" s="47">
        <f t="shared" si="3"/>
        <v>134.17305585980284</v>
      </c>
    </row>
    <row r="68" spans="2:12" ht="25.5" x14ac:dyDescent="0.25">
      <c r="B68" s="7"/>
      <c r="C68" s="17"/>
      <c r="D68" s="126">
        <v>329</v>
      </c>
      <c r="E68" s="126"/>
      <c r="F68" s="127" t="s">
        <v>103</v>
      </c>
      <c r="G68" s="129">
        <f>SUM(G69:G71)</f>
        <v>1270.1500000000001</v>
      </c>
      <c r="H68" s="129">
        <f>SUM(H69:H71)</f>
        <v>835</v>
      </c>
      <c r="I68" s="129">
        <f>SUM(I69:I71)</f>
        <v>835</v>
      </c>
      <c r="J68" s="129">
        <f>SUM(J69:J71)</f>
        <v>787.09999999999991</v>
      </c>
      <c r="K68" s="129">
        <f t="shared" si="2"/>
        <v>61.969058772585903</v>
      </c>
      <c r="L68" s="129">
        <f t="shared" si="3"/>
        <v>94.263473053892199</v>
      </c>
    </row>
    <row r="69" spans="2:12" x14ac:dyDescent="0.25">
      <c r="B69" s="7"/>
      <c r="C69" s="17"/>
      <c r="D69" s="7"/>
      <c r="E69" s="7">
        <v>3293</v>
      </c>
      <c r="F69" s="21" t="s">
        <v>104</v>
      </c>
      <c r="G69" s="169">
        <v>647.35</v>
      </c>
      <c r="H69" s="169">
        <v>265</v>
      </c>
      <c r="I69" s="169">
        <v>265</v>
      </c>
      <c r="J69" s="169">
        <v>231.15</v>
      </c>
      <c r="K69" s="47">
        <f t="shared" si="2"/>
        <v>35.707113617054141</v>
      </c>
      <c r="L69" s="47">
        <f t="shared" si="3"/>
        <v>87.226415094339629</v>
      </c>
    </row>
    <row r="70" spans="2:12" x14ac:dyDescent="0.25">
      <c r="B70" s="7"/>
      <c r="C70" s="17"/>
      <c r="D70" s="7"/>
      <c r="E70" s="7">
        <v>3294</v>
      </c>
      <c r="F70" s="21" t="s">
        <v>105</v>
      </c>
      <c r="G70" s="169">
        <v>180</v>
      </c>
      <c r="H70" s="169">
        <v>180</v>
      </c>
      <c r="I70" s="169">
        <v>180</v>
      </c>
      <c r="J70" s="169">
        <v>185</v>
      </c>
      <c r="K70" s="47">
        <f t="shared" si="2"/>
        <v>102.77777777777777</v>
      </c>
      <c r="L70" s="47">
        <f t="shared" si="3"/>
        <v>102.77777777777777</v>
      </c>
    </row>
    <row r="71" spans="2:12" ht="25.5" x14ac:dyDescent="0.25">
      <c r="B71" s="7"/>
      <c r="C71" s="17"/>
      <c r="D71" s="7"/>
      <c r="E71" s="7">
        <v>3299</v>
      </c>
      <c r="F71" s="21" t="s">
        <v>103</v>
      </c>
      <c r="G71" s="169">
        <v>442.8</v>
      </c>
      <c r="H71" s="169">
        <v>390</v>
      </c>
      <c r="I71" s="169">
        <v>390</v>
      </c>
      <c r="J71" s="169">
        <v>370.95</v>
      </c>
      <c r="K71" s="47">
        <f t="shared" ref="K71:K87" si="4">SUM(J71/G71)*100</f>
        <v>83.773712737127369</v>
      </c>
      <c r="L71" s="47">
        <f t="shared" ref="L71:L87" si="5">SUM(J71/I71)*100</f>
        <v>95.115384615384613</v>
      </c>
    </row>
    <row r="72" spans="2:12" x14ac:dyDescent="0.25">
      <c r="B72" s="7"/>
      <c r="C72" s="206">
        <v>34</v>
      </c>
      <c r="D72" s="207"/>
      <c r="E72" s="207"/>
      <c r="F72" s="208" t="s">
        <v>106</v>
      </c>
      <c r="G72" s="209">
        <f>SUM(G73)</f>
        <v>111.32000000000001</v>
      </c>
      <c r="H72" s="209">
        <f>SUM(H73)</f>
        <v>125.27</v>
      </c>
      <c r="I72" s="209">
        <f>SUM(I73)</f>
        <v>125.27</v>
      </c>
      <c r="J72" s="209">
        <f>SUM(J73)</f>
        <v>121.09</v>
      </c>
      <c r="K72" s="205">
        <f t="shared" si="4"/>
        <v>108.77650017966222</v>
      </c>
      <c r="L72" s="205">
        <f t="shared" si="5"/>
        <v>96.663207471860787</v>
      </c>
    </row>
    <row r="73" spans="2:12" x14ac:dyDescent="0.25">
      <c r="B73" s="7"/>
      <c r="C73" s="17"/>
      <c r="D73" s="126">
        <v>343</v>
      </c>
      <c r="E73" s="126"/>
      <c r="F73" s="127" t="s">
        <v>107</v>
      </c>
      <c r="G73" s="129">
        <f>SUM(G74:G75)</f>
        <v>111.32000000000001</v>
      </c>
      <c r="H73" s="129">
        <f>SUM(H74:H75)</f>
        <v>125.27</v>
      </c>
      <c r="I73" s="129">
        <f>SUM(I74:I75)</f>
        <v>125.27</v>
      </c>
      <c r="J73" s="129">
        <f>SUM(J74:J75)</f>
        <v>121.09</v>
      </c>
      <c r="K73" s="129">
        <f t="shared" si="4"/>
        <v>108.77650017966222</v>
      </c>
      <c r="L73" s="129">
        <f t="shared" si="5"/>
        <v>96.663207471860787</v>
      </c>
    </row>
    <row r="74" spans="2:12" ht="25.5" x14ac:dyDescent="0.25">
      <c r="B74" s="7"/>
      <c r="C74" s="17"/>
      <c r="D74" s="7"/>
      <c r="E74" s="7">
        <v>3431</v>
      </c>
      <c r="F74" s="21" t="s">
        <v>108</v>
      </c>
      <c r="G74" s="169">
        <v>107.53</v>
      </c>
      <c r="H74" s="169">
        <v>112</v>
      </c>
      <c r="I74" s="169">
        <v>112</v>
      </c>
      <c r="J74" s="169">
        <v>102.78</v>
      </c>
      <c r="K74" s="47">
        <f t="shared" si="4"/>
        <v>95.582628103784998</v>
      </c>
      <c r="L74" s="47">
        <f t="shared" si="5"/>
        <v>91.767857142857139</v>
      </c>
    </row>
    <row r="75" spans="2:12" x14ac:dyDescent="0.25">
      <c r="B75" s="7"/>
      <c r="C75" s="17"/>
      <c r="D75" s="7"/>
      <c r="E75" s="7">
        <v>3433</v>
      </c>
      <c r="F75" s="21" t="s">
        <v>109</v>
      </c>
      <c r="G75" s="169">
        <v>3.79</v>
      </c>
      <c r="H75" s="169">
        <v>13.27</v>
      </c>
      <c r="I75" s="169">
        <v>13.27</v>
      </c>
      <c r="J75" s="169">
        <v>18.309999999999999</v>
      </c>
      <c r="K75" s="47">
        <f t="shared" si="4"/>
        <v>483.11345646437991</v>
      </c>
      <c r="L75" s="47">
        <f t="shared" si="5"/>
        <v>137.9804069329314</v>
      </c>
    </row>
    <row r="76" spans="2:12" ht="24" customHeight="1" x14ac:dyDescent="0.25">
      <c r="B76" s="7"/>
      <c r="C76" s="206">
        <v>38</v>
      </c>
      <c r="D76" s="207"/>
      <c r="E76" s="207"/>
      <c r="F76" s="208" t="s">
        <v>110</v>
      </c>
      <c r="G76" s="209">
        <f>SUM(G77)</f>
        <v>103</v>
      </c>
      <c r="H76" s="209">
        <f>SUM(H77)</f>
        <v>184.5</v>
      </c>
      <c r="I76" s="209">
        <f>SUM(I77)</f>
        <v>184.5</v>
      </c>
      <c r="J76" s="209">
        <f>SUM(J77)</f>
        <v>184.5</v>
      </c>
      <c r="K76" s="205">
        <f t="shared" si="4"/>
        <v>179.12621359223303</v>
      </c>
      <c r="L76" s="205">
        <f t="shared" si="5"/>
        <v>100</v>
      </c>
    </row>
    <row r="77" spans="2:12" x14ac:dyDescent="0.25">
      <c r="B77" s="7"/>
      <c r="C77" s="17"/>
      <c r="D77" s="126">
        <v>381</v>
      </c>
      <c r="E77" s="126"/>
      <c r="F77" s="127" t="s">
        <v>110</v>
      </c>
      <c r="G77" s="166">
        <v>103</v>
      </c>
      <c r="H77" s="166">
        <v>184.5</v>
      </c>
      <c r="I77" s="166">
        <v>184.5</v>
      </c>
      <c r="J77" s="166">
        <v>184.5</v>
      </c>
      <c r="K77" s="129">
        <f t="shared" si="4"/>
        <v>179.12621359223303</v>
      </c>
      <c r="L77" s="129">
        <f t="shared" si="5"/>
        <v>100</v>
      </c>
    </row>
    <row r="78" spans="2:12" x14ac:dyDescent="0.25">
      <c r="B78" s="7"/>
      <c r="C78" s="17"/>
      <c r="D78" s="8"/>
      <c r="E78" s="8">
        <v>3812</v>
      </c>
      <c r="F78" s="42" t="s">
        <v>111</v>
      </c>
      <c r="G78" s="169">
        <v>103</v>
      </c>
      <c r="H78" s="169">
        <v>184.5</v>
      </c>
      <c r="I78" s="169">
        <v>184.5</v>
      </c>
      <c r="J78" s="169">
        <v>184.5</v>
      </c>
      <c r="K78" s="47">
        <f t="shared" si="4"/>
        <v>179.12621359223303</v>
      </c>
      <c r="L78" s="47">
        <f t="shared" si="5"/>
        <v>100</v>
      </c>
    </row>
    <row r="79" spans="2:12" x14ac:dyDescent="0.25">
      <c r="B79" s="7"/>
      <c r="C79" s="7"/>
      <c r="D79" s="8"/>
      <c r="E79" s="8"/>
      <c r="F79" s="8"/>
      <c r="G79" s="46"/>
      <c r="H79" s="201"/>
      <c r="I79" s="201"/>
      <c r="J79" s="46"/>
      <c r="K79" s="47"/>
      <c r="L79" s="47"/>
    </row>
    <row r="80" spans="2:12" ht="25.5" x14ac:dyDescent="0.25">
      <c r="B80" s="9">
        <v>4</v>
      </c>
      <c r="C80" s="10"/>
      <c r="D80" s="10"/>
      <c r="E80" s="10"/>
      <c r="F80" s="15" t="s">
        <v>5</v>
      </c>
      <c r="G80" s="46">
        <v>785.91</v>
      </c>
      <c r="H80" s="201">
        <v>3705.54</v>
      </c>
      <c r="I80" s="201">
        <v>3705.54</v>
      </c>
      <c r="J80" s="46">
        <v>2480.64</v>
      </c>
      <c r="K80" s="47">
        <f t="shared" si="4"/>
        <v>315.63919532770927</v>
      </c>
      <c r="L80" s="47">
        <f t="shared" si="5"/>
        <v>66.944089120613995</v>
      </c>
    </row>
    <row r="81" spans="2:12" ht="22.5" customHeight="1" x14ac:dyDescent="0.25">
      <c r="B81" s="11"/>
      <c r="C81" s="202">
        <v>42</v>
      </c>
      <c r="D81" s="202"/>
      <c r="E81" s="202"/>
      <c r="F81" s="203" t="s">
        <v>112</v>
      </c>
      <c r="G81" s="204">
        <f>SUM(G82+G86)</f>
        <v>785.91</v>
      </c>
      <c r="H81" s="204">
        <f>SUM(H82+H86)</f>
        <v>3705.54</v>
      </c>
      <c r="I81" s="204">
        <f>SUM(I82+I86)</f>
        <v>3705.54</v>
      </c>
      <c r="J81" s="204">
        <f>SUM(J82+J86)</f>
        <v>2480.64</v>
      </c>
      <c r="K81" s="205">
        <f t="shared" si="4"/>
        <v>315.63919532770927</v>
      </c>
      <c r="L81" s="205">
        <f t="shared" si="5"/>
        <v>66.944089120613995</v>
      </c>
    </row>
    <row r="82" spans="2:12" ht="22.5" customHeight="1" x14ac:dyDescent="0.25">
      <c r="B82" s="11"/>
      <c r="C82" s="11"/>
      <c r="D82" s="130">
        <v>422</v>
      </c>
      <c r="E82" s="130"/>
      <c r="F82" s="131" t="s">
        <v>113</v>
      </c>
      <c r="G82" s="132">
        <f>SUM(G83:G85)</f>
        <v>0</v>
      </c>
      <c r="H82" s="132">
        <f>SUM(H83:H85)</f>
        <v>3105.54</v>
      </c>
      <c r="I82" s="132">
        <f>SUM(I83:I85)</f>
        <v>3105.54</v>
      </c>
      <c r="J82" s="132">
        <f>SUM(J83:J85)</f>
        <v>1696.5</v>
      </c>
      <c r="K82" s="129" t="e">
        <f t="shared" si="4"/>
        <v>#DIV/0!</v>
      </c>
      <c r="L82" s="129">
        <f t="shared" si="5"/>
        <v>54.628180606271371</v>
      </c>
    </row>
    <row r="83" spans="2:12" ht="22.5" customHeight="1" x14ac:dyDescent="0.25">
      <c r="B83" s="11"/>
      <c r="C83" s="11"/>
      <c r="D83" s="11"/>
      <c r="E83" s="11">
        <v>4221</v>
      </c>
      <c r="F83" s="16" t="s">
        <v>114</v>
      </c>
      <c r="G83" s="171"/>
      <c r="H83" s="168">
        <v>1400</v>
      </c>
      <c r="I83" s="168">
        <v>1400</v>
      </c>
      <c r="J83" s="171"/>
      <c r="K83" s="47" t="e">
        <f t="shared" si="4"/>
        <v>#DIV/0!</v>
      </c>
      <c r="L83" s="47">
        <f t="shared" si="5"/>
        <v>0</v>
      </c>
    </row>
    <row r="84" spans="2:12" ht="22.5" customHeight="1" x14ac:dyDescent="0.25">
      <c r="B84" s="11"/>
      <c r="C84" s="11"/>
      <c r="D84" s="11"/>
      <c r="E84" s="11">
        <v>4222</v>
      </c>
      <c r="F84" s="16" t="s">
        <v>115</v>
      </c>
      <c r="G84" s="171"/>
      <c r="H84" s="169">
        <v>105.54</v>
      </c>
      <c r="I84" s="169">
        <v>105.54</v>
      </c>
      <c r="J84" s="169">
        <v>96.5</v>
      </c>
      <c r="K84" s="47"/>
      <c r="L84" s="47"/>
    </row>
    <row r="85" spans="2:12" ht="22.5" customHeight="1" x14ac:dyDescent="0.25">
      <c r="B85" s="11"/>
      <c r="C85" s="11"/>
      <c r="D85" s="11"/>
      <c r="E85" s="11">
        <v>4227</v>
      </c>
      <c r="F85" s="16" t="s">
        <v>210</v>
      </c>
      <c r="G85" s="171"/>
      <c r="H85" s="168">
        <v>1600</v>
      </c>
      <c r="I85" s="168">
        <v>1600</v>
      </c>
      <c r="J85" s="168">
        <v>1600</v>
      </c>
      <c r="K85" s="47" t="e">
        <f t="shared" si="4"/>
        <v>#DIV/0!</v>
      </c>
      <c r="L85" s="47">
        <f t="shared" si="5"/>
        <v>100</v>
      </c>
    </row>
    <row r="86" spans="2:12" ht="28.5" customHeight="1" x14ac:dyDescent="0.25">
      <c r="B86" s="11"/>
      <c r="C86" s="11"/>
      <c r="D86" s="130">
        <v>424</v>
      </c>
      <c r="E86" s="130"/>
      <c r="F86" s="131" t="s">
        <v>116</v>
      </c>
      <c r="G86" s="166">
        <v>785.91</v>
      </c>
      <c r="H86" s="166">
        <v>600</v>
      </c>
      <c r="I86" s="166">
        <v>600</v>
      </c>
      <c r="J86" s="166">
        <v>784.14</v>
      </c>
      <c r="K86" s="129">
        <f t="shared" si="4"/>
        <v>99.774783372141854</v>
      </c>
      <c r="L86" s="129">
        <f t="shared" si="5"/>
        <v>130.69</v>
      </c>
    </row>
    <row r="87" spans="2:12" x14ac:dyDescent="0.25">
      <c r="B87" s="11"/>
      <c r="C87" s="11" t="s">
        <v>15</v>
      </c>
      <c r="D87" s="7"/>
      <c r="E87" s="7">
        <v>4241</v>
      </c>
      <c r="F87" s="7" t="s">
        <v>117</v>
      </c>
      <c r="G87" s="169">
        <v>785.91</v>
      </c>
      <c r="H87" s="169">
        <v>600</v>
      </c>
      <c r="I87" s="169">
        <v>600</v>
      </c>
      <c r="J87" s="169">
        <v>784.14</v>
      </c>
      <c r="K87" s="47">
        <f t="shared" si="4"/>
        <v>99.774783372141854</v>
      </c>
      <c r="L87" s="47">
        <f t="shared" si="5"/>
        <v>130.69</v>
      </c>
    </row>
    <row r="88" spans="2:12" ht="4.5" customHeight="1" x14ac:dyDescent="0.25">
      <c r="J88" s="49"/>
      <c r="K88" s="49"/>
      <c r="L88" s="49"/>
    </row>
    <row r="90" spans="2:12" x14ac:dyDescent="0.25"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</row>
    <row r="91" spans="2:12" x14ac:dyDescent="0.25"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</row>
    <row r="92" spans="2:12" x14ac:dyDescent="0.25"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</row>
  </sheetData>
  <mergeCells count="12">
    <mergeCell ref="B1:L1"/>
    <mergeCell ref="B2:L2"/>
    <mergeCell ref="B4:L4"/>
    <mergeCell ref="B6:L6"/>
    <mergeCell ref="B36:F36"/>
    <mergeCell ref="B9:F9"/>
    <mergeCell ref="B35:F35"/>
    <mergeCell ref="B8:F8"/>
    <mergeCell ref="B7:L7"/>
    <mergeCell ref="B5:L5"/>
    <mergeCell ref="B34:L34"/>
    <mergeCell ref="B3:L3"/>
  </mergeCells>
  <pageMargins left="0.7" right="0.7" top="0.75" bottom="0.75" header="0.3" footer="0.3"/>
  <pageSetup paperSize="9" scale="3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40"/>
  <sheetViews>
    <sheetView topLeftCell="A4" workbookViewId="0">
      <selection activeCell="L16" sqref="L16"/>
    </sheetView>
  </sheetViews>
  <sheetFormatPr defaultRowHeight="15" x14ac:dyDescent="0.25"/>
  <cols>
    <col min="2" max="2" width="37.7109375" customWidth="1"/>
    <col min="3" max="5" width="25.28515625" customWidth="1"/>
    <col min="6" max="6" width="26.8554687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244" t="s">
        <v>39</v>
      </c>
      <c r="C2" s="244"/>
      <c r="D2" s="244"/>
      <c r="E2" s="244"/>
      <c r="F2" s="244"/>
      <c r="G2" s="244"/>
      <c r="H2" s="244"/>
    </row>
    <row r="3" spans="2:8" ht="18" x14ac:dyDescent="0.25">
      <c r="B3" s="38"/>
      <c r="C3" s="38"/>
      <c r="D3" s="38"/>
      <c r="E3" s="38"/>
      <c r="F3" s="39"/>
      <c r="G3" s="39"/>
      <c r="H3" s="39"/>
    </row>
    <row r="4" spans="2:8" ht="33.75" customHeight="1" x14ac:dyDescent="0.25">
      <c r="B4" s="27" t="s">
        <v>6</v>
      </c>
      <c r="C4" s="27" t="s">
        <v>64</v>
      </c>
      <c r="D4" s="27" t="s">
        <v>58</v>
      </c>
      <c r="E4" s="27" t="s">
        <v>59</v>
      </c>
      <c r="F4" s="27" t="s">
        <v>60</v>
      </c>
      <c r="G4" s="27" t="s">
        <v>22</v>
      </c>
      <c r="H4" s="27" t="s">
        <v>51</v>
      </c>
    </row>
    <row r="5" spans="2:8" x14ac:dyDescent="0.25">
      <c r="B5" s="27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36</v>
      </c>
      <c r="H5" s="29" t="s">
        <v>37</v>
      </c>
    </row>
    <row r="6" spans="2:8" x14ac:dyDescent="0.25">
      <c r="B6" s="153" t="s">
        <v>48</v>
      </c>
      <c r="C6" s="156">
        <f>SUM(C7+C9+C11+C13+C17)</f>
        <v>816625.11</v>
      </c>
      <c r="D6" s="156">
        <f>SUM(D7+D9+D11+D13+D17)</f>
        <v>1135076.8999999999</v>
      </c>
      <c r="E6" s="156">
        <f>SUM(E7+E9+E11+E13+E17)</f>
        <v>1135076.8999999999</v>
      </c>
      <c r="F6" s="156">
        <f>SUM(F7+F9+F11+F13+F17)</f>
        <v>920624.89</v>
      </c>
      <c r="G6" s="159">
        <f t="shared" ref="G6:G18" si="0">SUM(F6/C6)*100</f>
        <v>112.73531498437515</v>
      </c>
      <c r="H6" s="159">
        <f t="shared" ref="H6:H18" si="1">SUM(F6/E6)*100</f>
        <v>81.106829854435432</v>
      </c>
    </row>
    <row r="7" spans="2:8" x14ac:dyDescent="0.25">
      <c r="B7" s="153" t="s">
        <v>17</v>
      </c>
      <c r="C7" s="164">
        <v>7587.96</v>
      </c>
      <c r="D7" s="164">
        <v>35004.050000000003</v>
      </c>
      <c r="E7" s="164">
        <v>35004.050000000003</v>
      </c>
      <c r="F7" s="164">
        <v>27243.3</v>
      </c>
      <c r="G7" s="41">
        <f t="shared" si="0"/>
        <v>359.03325795075352</v>
      </c>
      <c r="H7" s="41">
        <f t="shared" si="1"/>
        <v>77.828994073542916</v>
      </c>
    </row>
    <row r="8" spans="2:8" x14ac:dyDescent="0.25">
      <c r="B8" s="19" t="s">
        <v>18</v>
      </c>
      <c r="C8" s="168">
        <v>7587.96</v>
      </c>
      <c r="D8" s="168">
        <v>35004.050000000003</v>
      </c>
      <c r="E8" s="168">
        <v>35004.050000000003</v>
      </c>
      <c r="F8" s="168">
        <v>27243.3</v>
      </c>
      <c r="G8" s="41">
        <f t="shared" si="0"/>
        <v>359.03325795075352</v>
      </c>
      <c r="H8" s="41">
        <f t="shared" si="1"/>
        <v>77.828994073542916</v>
      </c>
    </row>
    <row r="9" spans="2:8" x14ac:dyDescent="0.25">
      <c r="B9" s="153" t="s">
        <v>20</v>
      </c>
      <c r="C9" s="164">
        <v>1693.01</v>
      </c>
      <c r="D9" s="164">
        <v>1700</v>
      </c>
      <c r="E9" s="164">
        <v>1700</v>
      </c>
      <c r="F9" s="164">
        <v>1514.87</v>
      </c>
      <c r="G9" s="41">
        <f t="shared" si="0"/>
        <v>89.477912121015223</v>
      </c>
      <c r="H9" s="41">
        <f t="shared" si="1"/>
        <v>89.109999999999985</v>
      </c>
    </row>
    <row r="10" spans="2:8" x14ac:dyDescent="0.25">
      <c r="B10" s="154" t="s">
        <v>124</v>
      </c>
      <c r="C10" s="168">
        <v>1693.01</v>
      </c>
      <c r="D10" s="168">
        <v>1700</v>
      </c>
      <c r="E10" s="168">
        <v>1700</v>
      </c>
      <c r="F10" s="168">
        <v>1514.87</v>
      </c>
      <c r="G10" s="41">
        <f t="shared" si="0"/>
        <v>89.477912121015223</v>
      </c>
      <c r="H10" s="41">
        <f t="shared" si="1"/>
        <v>89.109999999999985</v>
      </c>
    </row>
    <row r="11" spans="2:8" x14ac:dyDescent="0.25">
      <c r="B11" s="153" t="s">
        <v>125</v>
      </c>
      <c r="C11" s="168">
        <v>53921.68</v>
      </c>
      <c r="D11" s="168">
        <v>59600</v>
      </c>
      <c r="E11" s="168">
        <v>59600</v>
      </c>
      <c r="F11" s="168">
        <v>61551.94</v>
      </c>
      <c r="G11" s="41">
        <f t="shared" si="0"/>
        <v>114.15063477250709</v>
      </c>
      <c r="H11" s="41">
        <f t="shared" si="1"/>
        <v>103.27506711409396</v>
      </c>
    </row>
    <row r="12" spans="2:8" x14ac:dyDescent="0.25">
      <c r="B12" s="154" t="s">
        <v>126</v>
      </c>
      <c r="C12" s="168">
        <v>53921.68</v>
      </c>
      <c r="D12" s="168">
        <v>59600</v>
      </c>
      <c r="E12" s="168">
        <v>59600</v>
      </c>
      <c r="F12" s="168">
        <v>61551.94</v>
      </c>
      <c r="G12" s="41">
        <f t="shared" si="0"/>
        <v>114.15063477250709</v>
      </c>
      <c r="H12" s="41">
        <f t="shared" si="1"/>
        <v>103.27506711409396</v>
      </c>
    </row>
    <row r="13" spans="2:8" x14ac:dyDescent="0.25">
      <c r="B13" s="153" t="s">
        <v>127</v>
      </c>
      <c r="C13" s="41">
        <f>SUM(C14:C16)</f>
        <v>753349.38</v>
      </c>
      <c r="D13" s="41">
        <f>SUM(D14:D16)</f>
        <v>1038667.3099999999</v>
      </c>
      <c r="E13" s="41">
        <f>SUM(E14:E16)</f>
        <v>1038667.3099999999</v>
      </c>
      <c r="F13" s="41">
        <f>SUM(F14:F16)</f>
        <v>830301.08000000007</v>
      </c>
      <c r="G13" s="41">
        <f t="shared" si="0"/>
        <v>110.21460985339897</v>
      </c>
      <c r="H13" s="41">
        <f t="shared" si="1"/>
        <v>79.939078856732309</v>
      </c>
    </row>
    <row r="14" spans="2:8" x14ac:dyDescent="0.25">
      <c r="B14" s="155" t="s">
        <v>128</v>
      </c>
      <c r="C14" s="168">
        <v>7897.1</v>
      </c>
      <c r="D14" s="168">
        <v>13740.16</v>
      </c>
      <c r="E14" s="168">
        <v>13740.16</v>
      </c>
      <c r="F14" s="168">
        <v>5008.43</v>
      </c>
      <c r="G14" s="41">
        <f t="shared" si="0"/>
        <v>63.421129275303592</v>
      </c>
      <c r="H14" s="41">
        <f t="shared" si="1"/>
        <v>36.451031137919792</v>
      </c>
    </row>
    <row r="15" spans="2:8" x14ac:dyDescent="0.25">
      <c r="B15" s="154" t="s">
        <v>129</v>
      </c>
      <c r="C15" s="168">
        <v>745058.1</v>
      </c>
      <c r="D15" s="168">
        <v>1020717.32</v>
      </c>
      <c r="E15" s="168">
        <v>1020717.32</v>
      </c>
      <c r="F15" s="168">
        <v>825271.16</v>
      </c>
      <c r="G15" s="41">
        <f t="shared" si="0"/>
        <v>110.76601408668667</v>
      </c>
      <c r="H15" s="41">
        <f t="shared" si="1"/>
        <v>80.852077634971465</v>
      </c>
    </row>
    <row r="16" spans="2:8" ht="25.5" x14ac:dyDescent="0.25">
      <c r="B16" s="154" t="s">
        <v>198</v>
      </c>
      <c r="C16" s="169">
        <v>394.18</v>
      </c>
      <c r="D16" s="168">
        <v>4209.83</v>
      </c>
      <c r="E16" s="168">
        <v>4209.83</v>
      </c>
      <c r="F16" s="169">
        <v>21.49</v>
      </c>
      <c r="G16" s="41"/>
      <c r="H16" s="41">
        <f t="shared" si="1"/>
        <v>0.51047191929365321</v>
      </c>
    </row>
    <row r="17" spans="2:8" ht="25.5" x14ac:dyDescent="0.25">
      <c r="B17" s="153" t="s">
        <v>130</v>
      </c>
      <c r="C17" s="169">
        <v>73.08</v>
      </c>
      <c r="D17" s="169">
        <v>105.54</v>
      </c>
      <c r="E17" s="169">
        <v>105.54</v>
      </c>
      <c r="F17" s="169">
        <v>13.7</v>
      </c>
      <c r="G17" s="41">
        <f t="shared" si="0"/>
        <v>18.746579091406677</v>
      </c>
      <c r="H17" s="41">
        <f t="shared" si="1"/>
        <v>12.980860337312865</v>
      </c>
    </row>
    <row r="18" spans="2:8" ht="25.5" x14ac:dyDescent="0.25">
      <c r="B18" s="155" t="s">
        <v>131</v>
      </c>
      <c r="C18" s="169">
        <v>73.08</v>
      </c>
      <c r="D18" s="169">
        <v>105.54</v>
      </c>
      <c r="E18" s="169">
        <v>105.54</v>
      </c>
      <c r="F18" s="169">
        <v>13.7</v>
      </c>
      <c r="G18" s="41">
        <f t="shared" si="0"/>
        <v>18.746579091406677</v>
      </c>
      <c r="H18" s="41">
        <f t="shared" si="1"/>
        <v>12.980860337312865</v>
      </c>
    </row>
    <row r="19" spans="2:8" x14ac:dyDescent="0.25">
      <c r="B19" s="154"/>
      <c r="C19" s="41"/>
      <c r="D19" s="40"/>
      <c r="E19" s="71"/>
      <c r="F19" s="41"/>
      <c r="G19" s="41"/>
      <c r="H19" s="41"/>
    </row>
    <row r="20" spans="2:8" ht="15.75" customHeight="1" x14ac:dyDescent="0.25">
      <c r="B20" s="153" t="s">
        <v>49</v>
      </c>
      <c r="C20" s="159">
        <f>SUM(C21+C23+C26+C29+C33)</f>
        <v>816695.64999999991</v>
      </c>
      <c r="D20" s="159">
        <f>SUM(D21+D23+D26+D29+D33)</f>
        <v>1139084.0499999998</v>
      </c>
      <c r="E20" s="159">
        <f>SUM(E21+E23+E26+E29+E33)</f>
        <v>1139084.0499999998</v>
      </c>
      <c r="F20" s="159">
        <f>SUM(F21+F23+F26+F29+F33)</f>
        <v>1002221.7099999998</v>
      </c>
      <c r="G20" s="159">
        <f t="shared" ref="G20:G30" si="2">SUM(F20/C20)*100</f>
        <v>122.71667052469301</v>
      </c>
      <c r="H20" s="159">
        <f t="shared" ref="H20:H30" si="3">SUM(F20/E20)*100</f>
        <v>87.984877849882977</v>
      </c>
    </row>
    <row r="21" spans="2:8" ht="15.75" customHeight="1" x14ac:dyDescent="0.25">
      <c r="B21" s="153" t="s">
        <v>17</v>
      </c>
      <c r="C21" s="168">
        <v>7587.96</v>
      </c>
      <c r="D21" s="168">
        <v>35004.050000000003</v>
      </c>
      <c r="E21" s="168">
        <v>35004.050000000003</v>
      </c>
      <c r="F21" s="168">
        <v>32077.84</v>
      </c>
      <c r="G21" s="41">
        <f t="shared" si="2"/>
        <v>422.74656165820591</v>
      </c>
      <c r="H21" s="41">
        <f t="shared" si="3"/>
        <v>91.640367328923361</v>
      </c>
    </row>
    <row r="22" spans="2:8" x14ac:dyDescent="0.25">
      <c r="B22" s="19" t="s">
        <v>18</v>
      </c>
      <c r="C22" s="168">
        <v>7587.96</v>
      </c>
      <c r="D22" s="168">
        <v>35004.050000000003</v>
      </c>
      <c r="E22" s="168">
        <v>35004.050000000003</v>
      </c>
      <c r="F22" s="168">
        <v>32077.84</v>
      </c>
      <c r="G22" s="41">
        <f t="shared" si="2"/>
        <v>422.74656165820591</v>
      </c>
      <c r="H22" s="41">
        <f t="shared" si="3"/>
        <v>91.640367328923361</v>
      </c>
    </row>
    <row r="23" spans="2:8" x14ac:dyDescent="0.25">
      <c r="B23" s="153" t="s">
        <v>20</v>
      </c>
      <c r="C23" s="90">
        <f>SUM(C24:C25)</f>
        <v>1688.6999999999998</v>
      </c>
      <c r="D23" s="90">
        <f>SUM(D24:D25)</f>
        <v>5499.21</v>
      </c>
      <c r="E23" s="90">
        <f>SUM(E24:E25)</f>
        <v>5499.21</v>
      </c>
      <c r="F23" s="90">
        <f>SUM(F24:F25)</f>
        <v>2568.9899999999998</v>
      </c>
      <c r="G23" s="41">
        <f t="shared" si="2"/>
        <v>152.12826434535444</v>
      </c>
      <c r="H23" s="41">
        <f t="shared" si="3"/>
        <v>46.715619152569182</v>
      </c>
    </row>
    <row r="24" spans="2:8" x14ac:dyDescent="0.25">
      <c r="B24" s="154" t="s">
        <v>124</v>
      </c>
      <c r="C24" s="169">
        <v>606.42999999999995</v>
      </c>
      <c r="D24" s="168">
        <v>1700</v>
      </c>
      <c r="E24" s="168">
        <v>1700</v>
      </c>
      <c r="F24" s="168">
        <v>1129.42</v>
      </c>
      <c r="G24" s="41">
        <f t="shared" si="2"/>
        <v>186.24078624078626</v>
      </c>
      <c r="H24" s="41">
        <f t="shared" si="3"/>
        <v>66.436470588235295</v>
      </c>
    </row>
    <row r="25" spans="2:8" x14ac:dyDescent="0.25">
      <c r="B25" s="154" t="s">
        <v>132</v>
      </c>
      <c r="C25" s="168">
        <v>1082.27</v>
      </c>
      <c r="D25" s="168">
        <v>3799.21</v>
      </c>
      <c r="E25" s="168">
        <v>3799.21</v>
      </c>
      <c r="F25" s="168">
        <v>1439.57</v>
      </c>
      <c r="G25" s="41">
        <f t="shared" si="2"/>
        <v>133.01394291627781</v>
      </c>
      <c r="H25" s="41">
        <f t="shared" si="3"/>
        <v>37.891298454152313</v>
      </c>
    </row>
    <row r="26" spans="2:8" x14ac:dyDescent="0.25">
      <c r="B26" s="153" t="s">
        <v>125</v>
      </c>
      <c r="C26" s="164">
        <v>53824.18</v>
      </c>
      <c r="D26" s="164">
        <f>SUM(D27:D28)</f>
        <v>59697.5</v>
      </c>
      <c r="E26" s="164">
        <f>SUM(E27:E28)</f>
        <v>59697.5</v>
      </c>
      <c r="F26" s="164">
        <v>61197.03</v>
      </c>
      <c r="G26" s="41">
        <f t="shared" si="2"/>
        <v>113.69802568288081</v>
      </c>
      <c r="H26" s="41">
        <f t="shared" si="3"/>
        <v>102.51188073202395</v>
      </c>
    </row>
    <row r="27" spans="2:8" x14ac:dyDescent="0.25">
      <c r="B27" s="154" t="s">
        <v>126</v>
      </c>
      <c r="C27" s="168">
        <v>53824.18</v>
      </c>
      <c r="D27" s="168">
        <v>59600</v>
      </c>
      <c r="E27" s="168">
        <v>59600</v>
      </c>
      <c r="F27" s="168">
        <v>61197.03</v>
      </c>
      <c r="G27" s="41">
        <f t="shared" si="2"/>
        <v>113.69802568288081</v>
      </c>
      <c r="H27" s="41">
        <f t="shared" si="3"/>
        <v>102.67958053691275</v>
      </c>
    </row>
    <row r="28" spans="2:8" x14ac:dyDescent="0.25">
      <c r="B28" s="154" t="s">
        <v>211</v>
      </c>
      <c r="C28" s="170"/>
      <c r="D28" s="170">
        <v>97.5</v>
      </c>
      <c r="E28" s="170">
        <v>97.5</v>
      </c>
      <c r="F28" s="170"/>
      <c r="G28" s="41"/>
      <c r="H28" s="41"/>
    </row>
    <row r="29" spans="2:8" x14ac:dyDescent="0.25">
      <c r="B29" s="153" t="s">
        <v>127</v>
      </c>
      <c r="C29" s="90">
        <f>SUM(C30:C32)</f>
        <v>753594.80999999994</v>
      </c>
      <c r="D29" s="90">
        <f>SUM(D30:D32)</f>
        <v>1038667.3099999999</v>
      </c>
      <c r="E29" s="90">
        <f>SUM(E30:E32)</f>
        <v>1038667.3099999999</v>
      </c>
      <c r="F29" s="90">
        <f>SUM(F30:F32)</f>
        <v>906170.90999999992</v>
      </c>
      <c r="G29" s="41">
        <f t="shared" si="2"/>
        <v>120.24643720675306</v>
      </c>
      <c r="H29" s="41">
        <f t="shared" si="3"/>
        <v>87.243615089801949</v>
      </c>
    </row>
    <row r="30" spans="2:8" x14ac:dyDescent="0.25">
      <c r="B30" s="155" t="s">
        <v>128</v>
      </c>
      <c r="C30" s="168">
        <v>7897.1</v>
      </c>
      <c r="D30" s="168">
        <v>13740.16</v>
      </c>
      <c r="E30" s="168">
        <v>13740.16</v>
      </c>
      <c r="F30" s="168">
        <v>7743.44</v>
      </c>
      <c r="G30" s="41">
        <f t="shared" si="2"/>
        <v>98.054222436084132</v>
      </c>
      <c r="H30" s="41">
        <f t="shared" si="3"/>
        <v>56.35625786017048</v>
      </c>
    </row>
    <row r="31" spans="2:8" x14ac:dyDescent="0.25">
      <c r="B31" s="154" t="s">
        <v>129</v>
      </c>
      <c r="C31" s="168">
        <v>745292.14</v>
      </c>
      <c r="D31" s="168">
        <v>1020717.32</v>
      </c>
      <c r="E31" s="168">
        <v>1020717.32</v>
      </c>
      <c r="F31" s="168">
        <v>898427.47</v>
      </c>
      <c r="G31" s="41"/>
      <c r="H31" s="41"/>
    </row>
    <row r="32" spans="2:8" x14ac:dyDescent="0.25">
      <c r="B32" s="154" t="s">
        <v>199</v>
      </c>
      <c r="C32" s="169">
        <v>405.57</v>
      </c>
      <c r="D32" s="168">
        <v>4209.83</v>
      </c>
      <c r="E32" s="168">
        <v>4209.83</v>
      </c>
      <c r="F32" s="167"/>
      <c r="G32" s="41">
        <f>SUM(F32/C32)*100</f>
        <v>0</v>
      </c>
      <c r="H32" s="41">
        <f>SUM(F32/E32)*100</f>
        <v>0</v>
      </c>
    </row>
    <row r="33" spans="2:11" ht="25.5" x14ac:dyDescent="0.25">
      <c r="B33" s="153" t="s">
        <v>130</v>
      </c>
      <c r="C33" s="90">
        <f>SUM(C34:C35)</f>
        <v>0</v>
      </c>
      <c r="D33" s="90">
        <f>SUM(D34:D35)</f>
        <v>215.98000000000002</v>
      </c>
      <c r="E33" s="90">
        <f>SUM(E34:E35)</f>
        <v>215.98000000000002</v>
      </c>
      <c r="F33" s="90">
        <f>SUM(F34:F35)</f>
        <v>206.94</v>
      </c>
      <c r="G33" s="41"/>
      <c r="H33" s="41">
        <f>SUM(F33/E33)*100</f>
        <v>95.814427261783493</v>
      </c>
    </row>
    <row r="34" spans="2:11" ht="25.5" x14ac:dyDescent="0.25">
      <c r="B34" s="155" t="s">
        <v>131</v>
      </c>
      <c r="C34" s="171"/>
      <c r="D34" s="169">
        <v>105.54</v>
      </c>
      <c r="E34" s="169">
        <v>105.54</v>
      </c>
      <c r="F34" s="169">
        <v>96.5</v>
      </c>
      <c r="G34" s="41"/>
      <c r="H34" s="41">
        <f>SUM(F34/E34)*100</f>
        <v>91.434527193481145</v>
      </c>
    </row>
    <row r="35" spans="2:11" x14ac:dyDescent="0.25">
      <c r="B35" s="155" t="s">
        <v>133</v>
      </c>
      <c r="C35" s="171"/>
      <c r="D35" s="169">
        <v>110.44</v>
      </c>
      <c r="E35" s="169">
        <v>110.44</v>
      </c>
      <c r="F35" s="169">
        <v>110.44</v>
      </c>
      <c r="G35" s="41"/>
      <c r="H35" s="41">
        <f>SUM(F35/E35)*100</f>
        <v>100</v>
      </c>
    </row>
    <row r="36" spans="2:11" x14ac:dyDescent="0.25">
      <c r="B36" s="73"/>
      <c r="C36" s="74"/>
      <c r="D36" s="74"/>
      <c r="E36" s="75"/>
      <c r="F36" s="76"/>
      <c r="G36" s="76"/>
      <c r="H36" s="76"/>
    </row>
    <row r="38" spans="2:11" ht="15" customHeight="1" x14ac:dyDescent="0.25">
      <c r="B38" s="26"/>
      <c r="C38" s="26"/>
      <c r="D38" s="26"/>
      <c r="E38" s="26"/>
      <c r="F38" s="26"/>
      <c r="G38" s="26"/>
      <c r="H38" s="26"/>
      <c r="I38" s="26"/>
      <c r="J38" s="26"/>
      <c r="K38" s="26"/>
    </row>
    <row r="39" spans="2:11" x14ac:dyDescent="0.25">
      <c r="B39" s="26"/>
      <c r="C39" s="26"/>
      <c r="D39" s="26"/>
      <c r="E39" s="26"/>
      <c r="F39" s="26"/>
      <c r="G39" s="26"/>
      <c r="H39" s="26"/>
      <c r="I39" s="26"/>
      <c r="J39" s="26"/>
      <c r="K39" s="26"/>
    </row>
    <row r="40" spans="2:11" x14ac:dyDescent="0.25">
      <c r="B40" s="26"/>
      <c r="C40" s="26"/>
      <c r="D40" s="26"/>
      <c r="E40" s="26"/>
      <c r="F40" s="26"/>
      <c r="G40" s="26"/>
      <c r="H40" s="26"/>
      <c r="I40" s="26"/>
      <c r="J40" s="26"/>
      <c r="K40" s="26"/>
    </row>
  </sheetData>
  <mergeCells count="1">
    <mergeCell ref="B2:H2"/>
  </mergeCells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3"/>
  <sheetViews>
    <sheetView workbookViewId="0">
      <selection activeCell="K9" sqref="K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4"/>
      <c r="C1" s="14"/>
      <c r="D1" s="14"/>
      <c r="E1" s="14"/>
      <c r="F1" s="3"/>
      <c r="G1" s="3"/>
      <c r="H1" s="3"/>
    </row>
    <row r="2" spans="2:8" ht="15.75" customHeight="1" x14ac:dyDescent="0.25">
      <c r="B2" s="244" t="s">
        <v>40</v>
      </c>
      <c r="C2" s="244"/>
      <c r="D2" s="244"/>
      <c r="E2" s="244"/>
      <c r="F2" s="244"/>
      <c r="G2" s="244"/>
      <c r="H2" s="244"/>
    </row>
    <row r="3" spans="2:8" ht="18" x14ac:dyDescent="0.25">
      <c r="B3" s="38"/>
      <c r="C3" s="38"/>
      <c r="D3" s="38"/>
      <c r="E3" s="38"/>
      <c r="F3" s="39"/>
      <c r="G3" s="39"/>
      <c r="H3" s="39"/>
    </row>
    <row r="4" spans="2:8" ht="25.5" x14ac:dyDescent="0.25">
      <c r="B4" s="27" t="s">
        <v>6</v>
      </c>
      <c r="C4" s="27" t="s">
        <v>62</v>
      </c>
      <c r="D4" s="27" t="s">
        <v>58</v>
      </c>
      <c r="E4" s="27" t="s">
        <v>59</v>
      </c>
      <c r="F4" s="27" t="s">
        <v>63</v>
      </c>
      <c r="G4" s="27" t="s">
        <v>22</v>
      </c>
      <c r="H4" s="27" t="s">
        <v>51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36</v>
      </c>
      <c r="H5" s="29" t="s">
        <v>37</v>
      </c>
    </row>
    <row r="6" spans="2:8" ht="15.75" customHeight="1" x14ac:dyDescent="0.25">
      <c r="B6" s="6" t="s">
        <v>49</v>
      </c>
      <c r="C6" s="164">
        <v>816695.65</v>
      </c>
      <c r="D6" s="164">
        <v>1139084.05</v>
      </c>
      <c r="E6" s="164">
        <v>1139084.05</v>
      </c>
      <c r="F6" s="164">
        <v>1002221.71</v>
      </c>
      <c r="G6" s="41">
        <f>SUM(F6/C6)*100</f>
        <v>122.716670524693</v>
      </c>
      <c r="H6" s="41">
        <f>SUM(F6/E6)*100</f>
        <v>87.984877849882977</v>
      </c>
    </row>
    <row r="7" spans="2:8" ht="15.75" customHeight="1" x14ac:dyDescent="0.25">
      <c r="B7" s="6" t="s">
        <v>134</v>
      </c>
      <c r="C7" s="164">
        <f>SUM(C8:C9)</f>
        <v>816695.65</v>
      </c>
      <c r="D7" s="164">
        <f>SUM(D8:D9)</f>
        <v>1139084.05</v>
      </c>
      <c r="E7" s="164">
        <f>SUM(E8:E9)</f>
        <v>1139084.05</v>
      </c>
      <c r="F7" s="164">
        <f>SUM(F8:F9)</f>
        <v>1002221.71</v>
      </c>
      <c r="G7" s="41">
        <f>SUM(F7/C7)*100</f>
        <v>122.716670524693</v>
      </c>
      <c r="H7" s="41">
        <f>SUM(F7/E7)*100</f>
        <v>87.984877849882977</v>
      </c>
    </row>
    <row r="8" spans="2:8" x14ac:dyDescent="0.25">
      <c r="B8" s="77" t="s">
        <v>135</v>
      </c>
      <c r="C8" s="40">
        <v>816611.5</v>
      </c>
      <c r="D8" s="40">
        <v>1138818.6000000001</v>
      </c>
      <c r="E8" s="40">
        <v>1138818.6000000001</v>
      </c>
      <c r="F8" s="40">
        <v>1002221.71</v>
      </c>
      <c r="G8" s="41"/>
      <c r="H8" s="41">
        <f>SUM(F8/E8)*100</f>
        <v>88.00538645926575</v>
      </c>
    </row>
    <row r="9" spans="2:8" ht="26.25" x14ac:dyDescent="0.25">
      <c r="B9" s="78" t="s">
        <v>136</v>
      </c>
      <c r="C9" s="40">
        <v>84.15</v>
      </c>
      <c r="D9" s="40">
        <v>265.45</v>
      </c>
      <c r="E9" s="40">
        <v>265.45</v>
      </c>
      <c r="F9" s="41"/>
      <c r="G9" s="41"/>
      <c r="H9" s="41"/>
    </row>
    <row r="10" spans="2:8" x14ac:dyDescent="0.25">
      <c r="B10" s="70"/>
    </row>
    <row r="11" spans="2:8" x14ac:dyDescent="0.25">
      <c r="B11" s="26"/>
      <c r="C11" s="26"/>
      <c r="D11" s="26"/>
      <c r="E11" s="26"/>
      <c r="F11" s="26"/>
      <c r="G11" s="26"/>
      <c r="H11" s="26"/>
    </row>
    <row r="12" spans="2:8" x14ac:dyDescent="0.25">
      <c r="B12" s="26"/>
      <c r="C12" s="26"/>
      <c r="D12" s="26"/>
      <c r="E12" s="26"/>
      <c r="F12" s="26"/>
      <c r="G12" s="26"/>
      <c r="H12" s="26"/>
    </row>
    <row r="13" spans="2:8" x14ac:dyDescent="0.25">
      <c r="B13" s="26"/>
      <c r="C13" s="26"/>
      <c r="D13" s="26"/>
      <c r="E13" s="26"/>
      <c r="F13" s="26"/>
      <c r="G13" s="26"/>
      <c r="H13" s="26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2"/>
  <sheetViews>
    <sheetView workbookViewId="0">
      <selection activeCell="O15" sqref="O1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14"/>
      <c r="E1" s="2"/>
      <c r="F1" s="2"/>
      <c r="G1" s="2"/>
      <c r="H1" s="2"/>
      <c r="I1" s="2"/>
      <c r="J1" s="2"/>
      <c r="K1" s="2"/>
      <c r="L1" s="14"/>
    </row>
    <row r="2" spans="2:12" ht="15.75" customHeight="1" x14ac:dyDescent="0.25">
      <c r="B2" s="244" t="s">
        <v>10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</row>
    <row r="3" spans="2:12" ht="18" x14ac:dyDescent="0.25">
      <c r="B3" s="38"/>
      <c r="C3" s="38"/>
      <c r="D3" s="38"/>
      <c r="E3" s="38"/>
      <c r="F3" s="38"/>
      <c r="G3" s="38"/>
      <c r="H3" s="38"/>
      <c r="I3" s="38"/>
      <c r="J3" s="39"/>
      <c r="K3" s="39"/>
      <c r="L3" s="39"/>
    </row>
    <row r="4" spans="2:12" ht="18" customHeight="1" x14ac:dyDescent="0.25">
      <c r="B4" s="244" t="s">
        <v>53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</row>
    <row r="5" spans="2:12" ht="15.75" customHeight="1" x14ac:dyDescent="0.25">
      <c r="B5" s="244" t="s">
        <v>41</v>
      </c>
      <c r="C5" s="244"/>
      <c r="D5" s="244"/>
      <c r="E5" s="244"/>
      <c r="F5" s="244"/>
      <c r="G5" s="244"/>
      <c r="H5" s="244"/>
      <c r="I5" s="244"/>
      <c r="J5" s="244"/>
      <c r="K5" s="244"/>
      <c r="L5" s="244"/>
    </row>
    <row r="6" spans="2:12" ht="18" x14ac:dyDescent="0.25">
      <c r="B6" s="38"/>
      <c r="C6" s="38"/>
      <c r="D6" s="38"/>
      <c r="E6" s="38"/>
      <c r="F6" s="38"/>
      <c r="G6" s="38"/>
      <c r="H6" s="38"/>
      <c r="I6" s="38"/>
      <c r="J6" s="39"/>
      <c r="K6" s="39"/>
      <c r="L6" s="39"/>
    </row>
    <row r="7" spans="2:12" ht="25.5" customHeight="1" x14ac:dyDescent="0.25">
      <c r="B7" s="248" t="s">
        <v>6</v>
      </c>
      <c r="C7" s="249"/>
      <c r="D7" s="249"/>
      <c r="E7" s="249"/>
      <c r="F7" s="250"/>
      <c r="G7" s="30" t="s">
        <v>64</v>
      </c>
      <c r="H7" s="30" t="s">
        <v>58</v>
      </c>
      <c r="I7" s="30" t="s">
        <v>59</v>
      </c>
      <c r="J7" s="30" t="s">
        <v>60</v>
      </c>
      <c r="K7" s="30" t="s">
        <v>22</v>
      </c>
      <c r="L7" s="30" t="s">
        <v>51</v>
      </c>
    </row>
    <row r="8" spans="2:12" x14ac:dyDescent="0.25">
      <c r="B8" s="248">
        <v>1</v>
      </c>
      <c r="C8" s="249"/>
      <c r="D8" s="249"/>
      <c r="E8" s="249"/>
      <c r="F8" s="250"/>
      <c r="G8" s="31">
        <v>2</v>
      </c>
      <c r="H8" s="31">
        <v>3</v>
      </c>
      <c r="I8" s="31">
        <v>4</v>
      </c>
      <c r="J8" s="31">
        <v>5</v>
      </c>
      <c r="K8" s="31" t="s">
        <v>36</v>
      </c>
      <c r="L8" s="31" t="s">
        <v>37</v>
      </c>
    </row>
    <row r="9" spans="2:12" ht="25.5" x14ac:dyDescent="0.25">
      <c r="B9" s="6">
        <v>8</v>
      </c>
      <c r="C9" s="6"/>
      <c r="D9" s="6"/>
      <c r="E9" s="6"/>
      <c r="F9" s="6" t="s">
        <v>7</v>
      </c>
      <c r="G9" s="4"/>
      <c r="H9" s="4"/>
      <c r="I9" s="4"/>
      <c r="J9" s="25"/>
      <c r="K9" s="25"/>
      <c r="L9" s="25"/>
    </row>
    <row r="10" spans="2:12" x14ac:dyDescent="0.25">
      <c r="B10" s="6"/>
      <c r="C10" s="11">
        <v>84</v>
      </c>
      <c r="D10" s="11"/>
      <c r="E10" s="11"/>
      <c r="F10" s="11" t="s">
        <v>12</v>
      </c>
      <c r="G10" s="4"/>
      <c r="H10" s="4"/>
      <c r="I10" s="4"/>
      <c r="J10" s="25"/>
      <c r="K10" s="25"/>
      <c r="L10" s="25"/>
    </row>
    <row r="11" spans="2:12" ht="51" x14ac:dyDescent="0.25">
      <c r="B11" s="7"/>
      <c r="C11" s="7"/>
      <c r="D11" s="7">
        <v>841</v>
      </c>
      <c r="E11" s="7"/>
      <c r="F11" s="21" t="s">
        <v>42</v>
      </c>
      <c r="G11" s="4"/>
      <c r="H11" s="4"/>
      <c r="I11" s="4"/>
      <c r="J11" s="25"/>
      <c r="K11" s="25"/>
      <c r="L11" s="25"/>
    </row>
    <row r="12" spans="2:12" ht="25.5" x14ac:dyDescent="0.25">
      <c r="B12" s="7"/>
      <c r="C12" s="7"/>
      <c r="D12" s="7"/>
      <c r="E12" s="7">
        <v>8413</v>
      </c>
      <c r="F12" s="21" t="s">
        <v>43</v>
      </c>
      <c r="G12" s="4"/>
      <c r="H12" s="4"/>
      <c r="I12" s="4"/>
      <c r="J12" s="25"/>
      <c r="K12" s="25"/>
      <c r="L12" s="25"/>
    </row>
    <row r="13" spans="2:12" x14ac:dyDescent="0.25">
      <c r="B13" s="7"/>
      <c r="C13" s="7"/>
      <c r="D13" s="7"/>
      <c r="E13" s="8" t="s">
        <v>19</v>
      </c>
      <c r="F13" s="13"/>
      <c r="G13" s="4"/>
      <c r="H13" s="4"/>
      <c r="I13" s="4"/>
      <c r="J13" s="25"/>
      <c r="K13" s="25"/>
      <c r="L13" s="25"/>
    </row>
    <row r="14" spans="2:12" ht="25.5" x14ac:dyDescent="0.25">
      <c r="B14" s="9">
        <v>5</v>
      </c>
      <c r="C14" s="10"/>
      <c r="D14" s="10"/>
      <c r="E14" s="10"/>
      <c r="F14" s="15" t="s">
        <v>8</v>
      </c>
      <c r="G14" s="4"/>
      <c r="H14" s="4"/>
      <c r="I14" s="4"/>
      <c r="J14" s="25"/>
      <c r="K14" s="25"/>
      <c r="L14" s="25"/>
    </row>
    <row r="15" spans="2:12" ht="25.5" x14ac:dyDescent="0.25">
      <c r="B15" s="11"/>
      <c r="C15" s="11">
        <v>54</v>
      </c>
      <c r="D15" s="11"/>
      <c r="E15" s="11"/>
      <c r="F15" s="16" t="s">
        <v>13</v>
      </c>
      <c r="G15" s="4"/>
      <c r="H15" s="4"/>
      <c r="I15" s="5"/>
      <c r="J15" s="25"/>
      <c r="K15" s="25"/>
      <c r="L15" s="25"/>
    </row>
    <row r="16" spans="2:12" ht="63.75" x14ac:dyDescent="0.25">
      <c r="B16" s="11"/>
      <c r="C16" s="11"/>
      <c r="D16" s="11">
        <v>541</v>
      </c>
      <c r="E16" s="21"/>
      <c r="F16" s="21" t="s">
        <v>44</v>
      </c>
      <c r="G16" s="4"/>
      <c r="H16" s="4"/>
      <c r="I16" s="5"/>
      <c r="J16" s="25"/>
      <c r="K16" s="25"/>
      <c r="L16" s="25"/>
    </row>
    <row r="17" spans="2:12" ht="38.25" x14ac:dyDescent="0.25">
      <c r="B17" s="11"/>
      <c r="C17" s="11"/>
      <c r="D17" s="11"/>
      <c r="E17" s="21">
        <v>5413</v>
      </c>
      <c r="F17" s="21" t="s">
        <v>45</v>
      </c>
      <c r="G17" s="4"/>
      <c r="H17" s="4"/>
      <c r="I17" s="5"/>
      <c r="J17" s="25"/>
      <c r="K17" s="25"/>
      <c r="L17" s="25"/>
    </row>
    <row r="18" spans="2:12" x14ac:dyDescent="0.25">
      <c r="B18" s="12"/>
      <c r="C18" s="10"/>
      <c r="D18" s="10"/>
      <c r="E18" s="10"/>
      <c r="F18" s="15" t="s">
        <v>19</v>
      </c>
      <c r="G18" s="4"/>
      <c r="H18" s="4"/>
      <c r="I18" s="4"/>
      <c r="J18" s="25"/>
      <c r="K18" s="25"/>
      <c r="L18" s="25"/>
    </row>
    <row r="20" spans="2:12" x14ac:dyDescent="0.25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2:12" x14ac:dyDescent="0.25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2:12" x14ac:dyDescent="0.25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1"/>
  <sheetViews>
    <sheetView workbookViewId="0">
      <selection activeCell="K14" sqref="K1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4"/>
      <c r="C1" s="14"/>
      <c r="D1" s="14"/>
      <c r="E1" s="14"/>
      <c r="F1" s="3"/>
      <c r="G1" s="3"/>
      <c r="H1" s="3"/>
    </row>
    <row r="2" spans="2:8" ht="15.75" customHeight="1" x14ac:dyDescent="0.25">
      <c r="B2" s="244" t="s">
        <v>46</v>
      </c>
      <c r="C2" s="244"/>
      <c r="D2" s="244"/>
      <c r="E2" s="244"/>
      <c r="F2" s="244"/>
      <c r="G2" s="244"/>
      <c r="H2" s="244"/>
    </row>
    <row r="3" spans="2:8" ht="18" x14ac:dyDescent="0.25">
      <c r="B3" s="38"/>
      <c r="C3" s="38"/>
      <c r="D3" s="38"/>
      <c r="E3" s="38"/>
      <c r="F3" s="39"/>
      <c r="G3" s="39"/>
      <c r="H3" s="39"/>
    </row>
    <row r="4" spans="2:8" ht="25.5" x14ac:dyDescent="0.25">
      <c r="B4" s="27" t="s">
        <v>6</v>
      </c>
      <c r="C4" s="27" t="s">
        <v>64</v>
      </c>
      <c r="D4" s="27" t="s">
        <v>58</v>
      </c>
      <c r="E4" s="27" t="s">
        <v>59</v>
      </c>
      <c r="F4" s="27" t="s">
        <v>60</v>
      </c>
      <c r="G4" s="27" t="s">
        <v>22</v>
      </c>
      <c r="H4" s="27" t="s">
        <v>51</v>
      </c>
    </row>
    <row r="5" spans="2:8" x14ac:dyDescent="0.25">
      <c r="B5" s="27">
        <v>1</v>
      </c>
      <c r="C5" s="27">
        <v>2</v>
      </c>
      <c r="D5" s="27">
        <v>3</v>
      </c>
      <c r="E5" s="27">
        <v>4</v>
      </c>
      <c r="F5" s="27">
        <v>5</v>
      </c>
      <c r="G5" s="27" t="s">
        <v>36</v>
      </c>
      <c r="H5" s="27" t="s">
        <v>37</v>
      </c>
    </row>
    <row r="6" spans="2:8" x14ac:dyDescent="0.25">
      <c r="B6" s="6" t="s">
        <v>49</v>
      </c>
      <c r="C6" s="40">
        <f>SUM(C7+C9+C12+C15)</f>
        <v>816695.64999999991</v>
      </c>
      <c r="D6" s="40">
        <f>SUM(D7+D9+D12+D15+D19)</f>
        <v>1139084.0499999998</v>
      </c>
      <c r="E6" s="40">
        <f>SUM(E7+E9+E12+E15+E19)</f>
        <v>1139084.0499999998</v>
      </c>
      <c r="F6" s="40">
        <f>SUM(F7+F9+F12+F15+F19)</f>
        <v>1002221.7099999998</v>
      </c>
      <c r="G6" s="41">
        <f t="shared" ref="G6:G17" si="0">SUM(F6/C6)*100</f>
        <v>122.71667052469301</v>
      </c>
      <c r="H6" s="41">
        <f t="shared" ref="H6:H17" si="1">SUM(F6/E6)*100</f>
        <v>87.984877849882977</v>
      </c>
    </row>
    <row r="7" spans="2:8" x14ac:dyDescent="0.25">
      <c r="B7" s="6" t="s">
        <v>17</v>
      </c>
      <c r="C7" s="168">
        <v>7587.96</v>
      </c>
      <c r="D7" s="168">
        <v>35004.050000000003</v>
      </c>
      <c r="E7" s="168">
        <v>35004.050000000003</v>
      </c>
      <c r="F7" s="168">
        <v>32077.84</v>
      </c>
      <c r="G7" s="41">
        <f t="shared" si="0"/>
        <v>422.74656165820591</v>
      </c>
      <c r="H7" s="41">
        <f t="shared" si="1"/>
        <v>91.640367328923361</v>
      </c>
    </row>
    <row r="8" spans="2:8" x14ac:dyDescent="0.25">
      <c r="B8" s="19" t="s">
        <v>18</v>
      </c>
      <c r="C8" s="168">
        <v>7587.96</v>
      </c>
      <c r="D8" s="168">
        <v>35004.050000000003</v>
      </c>
      <c r="E8" s="168">
        <v>35004.050000000003</v>
      </c>
      <c r="F8" s="168">
        <v>32077.84</v>
      </c>
      <c r="G8" s="41">
        <f t="shared" si="0"/>
        <v>422.74656165820591</v>
      </c>
      <c r="H8" s="41">
        <f t="shared" si="1"/>
        <v>91.640367328923361</v>
      </c>
    </row>
    <row r="9" spans="2:8" x14ac:dyDescent="0.25">
      <c r="B9" s="6" t="s">
        <v>20</v>
      </c>
      <c r="C9" s="40">
        <f>SUM(C10:C11)</f>
        <v>1688.6999999999998</v>
      </c>
      <c r="D9" s="40">
        <f>SUM(D10:D11)</f>
        <v>5499.21</v>
      </c>
      <c r="E9" s="40">
        <f>SUM(E10:E11)</f>
        <v>5499.21</v>
      </c>
      <c r="F9" s="40">
        <f>SUM(F10:F11)</f>
        <v>2568.9899999999998</v>
      </c>
      <c r="G9" s="41">
        <f t="shared" si="0"/>
        <v>152.12826434535444</v>
      </c>
      <c r="H9" s="41">
        <f t="shared" si="1"/>
        <v>46.715619152569182</v>
      </c>
    </row>
    <row r="10" spans="2:8" x14ac:dyDescent="0.25">
      <c r="B10" s="20" t="s">
        <v>124</v>
      </c>
      <c r="C10" s="169">
        <v>606.42999999999995</v>
      </c>
      <c r="D10" s="168">
        <v>1700</v>
      </c>
      <c r="E10" s="168">
        <v>1700</v>
      </c>
      <c r="F10" s="168">
        <v>1129.42</v>
      </c>
      <c r="G10" s="41">
        <f t="shared" si="0"/>
        <v>186.24078624078626</v>
      </c>
      <c r="H10" s="41">
        <f t="shared" si="1"/>
        <v>66.436470588235295</v>
      </c>
    </row>
    <row r="11" spans="2:8" x14ac:dyDescent="0.25">
      <c r="B11" s="20" t="s">
        <v>132</v>
      </c>
      <c r="C11" s="168">
        <v>1082.27</v>
      </c>
      <c r="D11" s="168">
        <v>3799.21</v>
      </c>
      <c r="E11" s="168">
        <v>3799.21</v>
      </c>
      <c r="F11" s="168">
        <v>1439.57</v>
      </c>
      <c r="G11" s="41">
        <f t="shared" si="0"/>
        <v>133.01394291627781</v>
      </c>
      <c r="H11" s="41">
        <f t="shared" si="1"/>
        <v>37.891298454152313</v>
      </c>
    </row>
    <row r="12" spans="2:8" x14ac:dyDescent="0.25">
      <c r="B12" s="6" t="s">
        <v>125</v>
      </c>
      <c r="C12" s="40">
        <f>SUM(C13:C14)</f>
        <v>53824.18</v>
      </c>
      <c r="D12" s="40">
        <f>SUM(D13:D14)</f>
        <v>59697.5</v>
      </c>
      <c r="E12" s="40">
        <f>SUM(E13:E14)</f>
        <v>59697.5</v>
      </c>
      <c r="F12" s="40">
        <f>SUM(F13:F14)</f>
        <v>61197.03</v>
      </c>
      <c r="G12" s="41">
        <f t="shared" si="0"/>
        <v>113.69802568288081</v>
      </c>
      <c r="H12" s="41">
        <f t="shared" si="1"/>
        <v>102.51188073202395</v>
      </c>
    </row>
    <row r="13" spans="2:8" x14ac:dyDescent="0.25">
      <c r="B13" s="20" t="s">
        <v>126</v>
      </c>
      <c r="C13" s="168">
        <v>53824.18</v>
      </c>
      <c r="D13" s="168">
        <v>59600</v>
      </c>
      <c r="E13" s="168">
        <v>59600</v>
      </c>
      <c r="F13" s="168">
        <v>61197.03</v>
      </c>
      <c r="G13" s="41">
        <f t="shared" si="0"/>
        <v>113.69802568288081</v>
      </c>
      <c r="H13" s="41">
        <f t="shared" si="1"/>
        <v>102.67958053691275</v>
      </c>
    </row>
    <row r="14" spans="2:8" x14ac:dyDescent="0.25">
      <c r="B14" s="20" t="s">
        <v>211</v>
      </c>
      <c r="C14" s="173"/>
      <c r="D14" s="172">
        <v>97.5</v>
      </c>
      <c r="E14" s="173">
        <v>97.5</v>
      </c>
      <c r="F14" s="170"/>
      <c r="G14" s="41"/>
      <c r="H14" s="41"/>
    </row>
    <row r="15" spans="2:8" x14ac:dyDescent="0.25">
      <c r="B15" s="6" t="s">
        <v>127</v>
      </c>
      <c r="C15" s="40">
        <f>SUM(C16:C18)</f>
        <v>753594.80999999994</v>
      </c>
      <c r="D15" s="40">
        <f>SUM(D16:D18)</f>
        <v>1038667.3099999999</v>
      </c>
      <c r="E15" s="40">
        <f>SUM(E16:E18)</f>
        <v>1038667.3099999999</v>
      </c>
      <c r="F15" s="40">
        <f>SUM(F16:F18)</f>
        <v>906170.90999999992</v>
      </c>
      <c r="G15" s="41">
        <f t="shared" si="0"/>
        <v>120.24643720675306</v>
      </c>
      <c r="H15" s="41">
        <f t="shared" si="1"/>
        <v>87.243615089801949</v>
      </c>
    </row>
    <row r="16" spans="2:8" x14ac:dyDescent="0.25">
      <c r="B16" s="72" t="s">
        <v>202</v>
      </c>
      <c r="C16" s="168">
        <v>7897.1</v>
      </c>
      <c r="D16" s="168">
        <v>13740.16</v>
      </c>
      <c r="E16" s="168">
        <v>13740.16</v>
      </c>
      <c r="F16" s="168">
        <v>7743.44</v>
      </c>
      <c r="G16" s="41">
        <f t="shared" si="0"/>
        <v>98.054222436084132</v>
      </c>
      <c r="H16" s="41">
        <f t="shared" si="1"/>
        <v>56.35625786017048</v>
      </c>
    </row>
    <row r="17" spans="2:8" x14ac:dyDescent="0.25">
      <c r="B17" s="20" t="s">
        <v>129</v>
      </c>
      <c r="C17" s="168">
        <v>745292.14</v>
      </c>
      <c r="D17" s="168">
        <v>1020717.32</v>
      </c>
      <c r="E17" s="168">
        <v>1020717.32</v>
      </c>
      <c r="F17" s="168">
        <v>898427.47</v>
      </c>
      <c r="G17" s="41">
        <f t="shared" si="0"/>
        <v>120.54702066226004</v>
      </c>
      <c r="H17" s="41">
        <f t="shared" si="1"/>
        <v>88.019224558666252</v>
      </c>
    </row>
    <row r="18" spans="2:8" ht="15.75" customHeight="1" x14ac:dyDescent="0.25">
      <c r="B18" s="20" t="s">
        <v>199</v>
      </c>
      <c r="C18" s="169">
        <v>405.57</v>
      </c>
      <c r="D18" s="168">
        <v>4209.83</v>
      </c>
      <c r="E18" s="168">
        <v>4209.83</v>
      </c>
      <c r="F18" s="171"/>
      <c r="G18" s="41">
        <f>SUM(F18/C18)*100</f>
        <v>0</v>
      </c>
      <c r="H18" s="41">
        <f>SUM(F18/E18)*100</f>
        <v>0</v>
      </c>
    </row>
    <row r="19" spans="2:8" ht="25.5" x14ac:dyDescent="0.25">
      <c r="B19" s="6" t="s">
        <v>200</v>
      </c>
      <c r="C19" s="40">
        <f>SUM(C20:C21)</f>
        <v>0</v>
      </c>
      <c r="D19" s="40">
        <f>SUM(D20:D21)</f>
        <v>215.98000000000002</v>
      </c>
      <c r="E19" s="40">
        <f>SUM(E20:E21)</f>
        <v>215.98000000000002</v>
      </c>
      <c r="F19" s="40">
        <f>SUM(F20:F21)</f>
        <v>206.94</v>
      </c>
      <c r="G19" s="41" t="e">
        <f t="shared" ref="G19:G20" si="2">SUM(F19/C19)*100</f>
        <v>#DIV/0!</v>
      </c>
      <c r="H19" s="41">
        <f t="shared" ref="H19:H20" si="3">SUM(F19/E19)*100</f>
        <v>95.814427261783493</v>
      </c>
    </row>
    <row r="20" spans="2:8" ht="25.5" x14ac:dyDescent="0.25">
      <c r="B20" s="72" t="s">
        <v>203</v>
      </c>
      <c r="C20" s="171"/>
      <c r="D20" s="169">
        <v>105.54</v>
      </c>
      <c r="E20" s="169">
        <v>105.54</v>
      </c>
      <c r="F20" s="169">
        <v>96.5</v>
      </c>
      <c r="G20" s="41" t="e">
        <f t="shared" si="2"/>
        <v>#DIV/0!</v>
      </c>
      <c r="H20" s="41">
        <f t="shared" si="3"/>
        <v>91.434527193481145</v>
      </c>
    </row>
    <row r="21" spans="2:8" ht="25.5" x14ac:dyDescent="0.25">
      <c r="B21" s="20" t="s">
        <v>201</v>
      </c>
      <c r="C21" s="171"/>
      <c r="D21" s="169">
        <v>110.44</v>
      </c>
      <c r="E21" s="169">
        <v>110.44</v>
      </c>
      <c r="F21" s="169">
        <v>110.44</v>
      </c>
      <c r="G21" s="41" t="e">
        <f>SUM(F21/C21)*100</f>
        <v>#DIV/0!</v>
      </c>
      <c r="H21" s="41">
        <f>SUM(F21/E21)*100</f>
        <v>100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11"/>
  <sheetViews>
    <sheetView workbookViewId="0">
      <selection activeCell="H24" sqref="H24"/>
    </sheetView>
  </sheetViews>
  <sheetFormatPr defaultRowHeight="15" x14ac:dyDescent="0.25"/>
  <cols>
    <col min="4" max="4" width="7" customWidth="1"/>
    <col min="5" max="5" width="25.140625" customWidth="1"/>
    <col min="6" max="7" width="25.28515625" customWidth="1"/>
    <col min="8" max="8" width="24.28515625" customWidth="1"/>
    <col min="9" max="9" width="15.7109375" customWidth="1"/>
  </cols>
  <sheetData>
    <row r="2" spans="1:9" ht="15.75" x14ac:dyDescent="0.25">
      <c r="B2" s="231" t="s">
        <v>9</v>
      </c>
      <c r="C2" s="231"/>
      <c r="D2" s="231"/>
      <c r="E2" s="231"/>
      <c r="F2" s="231"/>
      <c r="G2" s="231"/>
      <c r="H2" s="231"/>
      <c r="I2" s="231"/>
    </row>
    <row r="3" spans="1:9" ht="15.75" x14ac:dyDescent="0.25">
      <c r="A3" s="101"/>
      <c r="B3" s="259" t="s">
        <v>187</v>
      </c>
      <c r="C3" s="259"/>
      <c r="D3" s="259"/>
      <c r="E3" s="259"/>
      <c r="F3" s="259"/>
      <c r="G3" s="259"/>
      <c r="H3" s="259"/>
      <c r="I3" s="259"/>
    </row>
    <row r="4" spans="1:9" ht="15.75" x14ac:dyDescent="0.25">
      <c r="A4" s="101"/>
      <c r="B4" s="102"/>
      <c r="C4" s="102"/>
      <c r="D4" s="102"/>
      <c r="E4" s="102"/>
      <c r="F4" s="102"/>
      <c r="G4" s="102"/>
      <c r="H4" s="102"/>
      <c r="I4" s="102"/>
    </row>
    <row r="5" spans="1:9" ht="25.5" x14ac:dyDescent="0.25">
      <c r="B5" s="260" t="s">
        <v>6</v>
      </c>
      <c r="C5" s="261"/>
      <c r="D5" s="261"/>
      <c r="E5" s="262"/>
      <c r="F5" s="103" t="s">
        <v>58</v>
      </c>
      <c r="G5" s="103" t="s">
        <v>59</v>
      </c>
      <c r="H5" s="103" t="s">
        <v>63</v>
      </c>
      <c r="I5" s="103" t="s">
        <v>51</v>
      </c>
    </row>
    <row r="6" spans="1:9" x14ac:dyDescent="0.25">
      <c r="A6" s="32"/>
      <c r="B6" s="263">
        <v>1</v>
      </c>
      <c r="C6" s="264"/>
      <c r="D6" s="264"/>
      <c r="E6" s="265"/>
      <c r="F6" s="104">
        <v>2</v>
      </c>
      <c r="G6" s="104">
        <v>3</v>
      </c>
      <c r="H6" s="104">
        <v>4</v>
      </c>
      <c r="I6" s="104" t="s">
        <v>47</v>
      </c>
    </row>
    <row r="7" spans="1:9" ht="25.5" x14ac:dyDescent="0.25">
      <c r="B7" s="252">
        <v>1008011</v>
      </c>
      <c r="C7" s="252"/>
      <c r="D7" s="252"/>
      <c r="E7" s="105" t="s">
        <v>188</v>
      </c>
      <c r="F7" s="107"/>
      <c r="G7" s="107"/>
      <c r="H7" s="107"/>
      <c r="I7" s="107" t="e">
        <f>SUM(H7/G7)*100</f>
        <v>#DIV/0!</v>
      </c>
    </row>
    <row r="8" spans="1:9" ht="25.5" x14ac:dyDescent="0.25">
      <c r="B8" s="252" t="s">
        <v>189</v>
      </c>
      <c r="C8" s="252"/>
      <c r="D8" s="252"/>
      <c r="E8" s="105" t="s">
        <v>190</v>
      </c>
      <c r="F8" s="107"/>
      <c r="G8" s="107"/>
      <c r="H8" s="107"/>
      <c r="I8" s="107" t="e">
        <f>SUM(H8/G8)*100</f>
        <v>#DIV/0!</v>
      </c>
    </row>
    <row r="9" spans="1:9" x14ac:dyDescent="0.25">
      <c r="B9" s="252">
        <v>3</v>
      </c>
      <c r="C9" s="252"/>
      <c r="D9" s="252"/>
      <c r="E9" s="105" t="s">
        <v>3</v>
      </c>
      <c r="F9" s="108"/>
      <c r="G9" s="108"/>
      <c r="H9" s="108"/>
      <c r="I9" s="107" t="e">
        <f>SUM(H9/G9)*100</f>
        <v>#DIV/0!</v>
      </c>
    </row>
    <row r="10" spans="1:9" ht="30" x14ac:dyDescent="0.25">
      <c r="B10" s="253">
        <v>4</v>
      </c>
      <c r="C10" s="254"/>
      <c r="D10" s="255"/>
      <c r="E10" s="106" t="s">
        <v>191</v>
      </c>
      <c r="F10" s="108"/>
      <c r="G10" s="108"/>
      <c r="H10" s="108"/>
      <c r="I10" s="107" t="e">
        <f>SUM(H10/G10)*100</f>
        <v>#DIV/0!</v>
      </c>
    </row>
    <row r="11" spans="1:9" x14ac:dyDescent="0.25">
      <c r="B11" s="256"/>
      <c r="C11" s="257"/>
      <c r="D11" s="258"/>
      <c r="E11" s="25"/>
      <c r="F11" s="25"/>
      <c r="G11" s="25"/>
      <c r="H11" s="25"/>
      <c r="I11" s="25"/>
    </row>
  </sheetData>
  <mergeCells count="9">
    <mergeCell ref="B9:D9"/>
    <mergeCell ref="B10:D10"/>
    <mergeCell ref="B11:D11"/>
    <mergeCell ref="B2:I2"/>
    <mergeCell ref="B3:I3"/>
    <mergeCell ref="B5:E5"/>
    <mergeCell ref="B6:E6"/>
    <mergeCell ref="B7:D7"/>
    <mergeCell ref="B8:D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07"/>
  <sheetViews>
    <sheetView tabSelected="1" workbookViewId="0">
      <selection activeCell="L22" sqref="L22"/>
    </sheetView>
  </sheetViews>
  <sheetFormatPr defaultRowHeight="15" x14ac:dyDescent="0.25"/>
  <cols>
    <col min="2" max="2" width="80" customWidth="1"/>
    <col min="3" max="3" width="0.140625" customWidth="1"/>
    <col min="4" max="4" width="25.42578125" hidden="1" customWidth="1"/>
    <col min="5" max="5" width="14.28515625" hidden="1" customWidth="1"/>
    <col min="6" max="8" width="24.28515625" customWidth="1"/>
    <col min="9" max="9" width="17.85546875" customWidth="1"/>
    <col min="10" max="10" width="24.28515625" customWidth="1"/>
  </cols>
  <sheetData>
    <row r="1" spans="1:10" ht="18" x14ac:dyDescent="0.25">
      <c r="B1" s="2"/>
      <c r="C1" s="2"/>
      <c r="D1" s="2"/>
      <c r="E1" s="2"/>
      <c r="F1" s="2"/>
      <c r="G1" s="2"/>
      <c r="H1" s="2"/>
      <c r="I1" s="3"/>
      <c r="J1" s="3"/>
    </row>
    <row r="2" spans="1:10" ht="18" customHeight="1" x14ac:dyDescent="0.25">
      <c r="B2" s="244" t="s">
        <v>9</v>
      </c>
      <c r="C2" s="244"/>
      <c r="D2" s="244"/>
      <c r="E2" s="244"/>
      <c r="F2" s="244"/>
      <c r="G2" s="244"/>
      <c r="H2" s="244"/>
      <c r="I2" s="244"/>
      <c r="J2" s="22"/>
    </row>
    <row r="3" spans="1:10" ht="18" x14ac:dyDescent="0.25">
      <c r="B3" s="38"/>
      <c r="C3" s="38"/>
      <c r="D3" s="38"/>
      <c r="E3" s="38"/>
      <c r="F3" s="38"/>
      <c r="G3" s="38"/>
      <c r="H3" s="38"/>
      <c r="I3" s="39"/>
      <c r="J3" s="3"/>
    </row>
    <row r="4" spans="1:10" ht="15.75" x14ac:dyDescent="0.25">
      <c r="B4" s="266" t="s">
        <v>55</v>
      </c>
      <c r="C4" s="266"/>
      <c r="D4" s="266"/>
      <c r="E4" s="266"/>
      <c r="F4" s="266"/>
      <c r="G4" s="266"/>
      <c r="H4" s="266"/>
      <c r="I4" s="266"/>
    </row>
    <row r="5" spans="1:10" ht="18" x14ac:dyDescent="0.25">
      <c r="B5" s="38"/>
      <c r="C5" s="38"/>
      <c r="D5" s="38"/>
      <c r="E5" s="38"/>
      <c r="F5" s="38"/>
      <c r="G5" s="38"/>
      <c r="H5" s="38"/>
      <c r="I5" s="39"/>
    </row>
    <row r="6" spans="1:10" ht="25.5" x14ac:dyDescent="0.25">
      <c r="B6" s="248" t="s">
        <v>6</v>
      </c>
      <c r="C6" s="249"/>
      <c r="D6" s="249"/>
      <c r="E6" s="250"/>
      <c r="F6" s="27" t="s">
        <v>58</v>
      </c>
      <c r="G6" s="27" t="s">
        <v>59</v>
      </c>
      <c r="H6" s="27" t="s">
        <v>63</v>
      </c>
      <c r="I6" s="27" t="s">
        <v>51</v>
      </c>
    </row>
    <row r="7" spans="1:10" s="32" customFormat="1" ht="11.25" x14ac:dyDescent="0.2">
      <c r="B7" s="245">
        <v>1</v>
      </c>
      <c r="C7" s="246"/>
      <c r="D7" s="246"/>
      <c r="E7" s="247"/>
      <c r="F7" s="29">
        <v>2</v>
      </c>
      <c r="G7" s="29">
        <v>3</v>
      </c>
      <c r="H7" s="29">
        <v>4</v>
      </c>
      <c r="I7" s="29" t="s">
        <v>47</v>
      </c>
    </row>
    <row r="8" spans="1:10" ht="30" customHeight="1" x14ac:dyDescent="0.25">
      <c r="A8" s="59"/>
      <c r="B8" s="52" t="s">
        <v>118</v>
      </c>
      <c r="C8" s="57"/>
      <c r="D8" s="58"/>
      <c r="E8" s="55"/>
      <c r="F8" s="48">
        <f>SUM(F9:F13)</f>
        <v>1139084.0499999998</v>
      </c>
      <c r="G8" s="48">
        <f>SUM(G9:G13)</f>
        <v>1139084.0499999998</v>
      </c>
      <c r="H8" s="48">
        <f>SUM(H9:H13)</f>
        <v>1002221.71</v>
      </c>
      <c r="I8" s="4">
        <f t="shared" ref="I8:I24" si="0">SUM(H8/G8)*100</f>
        <v>87.984877849882992</v>
      </c>
    </row>
    <row r="9" spans="1:10" ht="18.75" customHeight="1" x14ac:dyDescent="0.25">
      <c r="A9" s="59"/>
      <c r="B9" s="52" t="s">
        <v>137</v>
      </c>
      <c r="C9" s="57"/>
      <c r="D9" s="58"/>
      <c r="E9" s="55"/>
      <c r="F9" s="152">
        <f>SUM(F23+F82+F87)</f>
        <v>35004.050000000003</v>
      </c>
      <c r="G9" s="152">
        <f>SUM(G23+G82+G87)</f>
        <v>35004.050000000003</v>
      </c>
      <c r="H9" s="152">
        <f>SUM(H23+H82+H87)</f>
        <v>32077.84</v>
      </c>
      <c r="I9" s="4">
        <f>SUM(H9/G9)*100</f>
        <v>91.640367328923361</v>
      </c>
    </row>
    <row r="10" spans="1:10" ht="18.75" customHeight="1" x14ac:dyDescent="0.25">
      <c r="A10" s="59"/>
      <c r="B10" s="52" t="s">
        <v>138</v>
      </c>
      <c r="C10" s="57"/>
      <c r="D10" s="58"/>
      <c r="E10" s="55"/>
      <c r="F10" s="152">
        <f>SUM(5499.21+97.5)</f>
        <v>5596.71</v>
      </c>
      <c r="G10" s="152">
        <v>5596.71</v>
      </c>
      <c r="H10" s="48">
        <f>SUM(2568.99+0)</f>
        <v>2568.9899999999998</v>
      </c>
      <c r="I10" s="4">
        <f t="shared" si="0"/>
        <v>45.901788729449976</v>
      </c>
    </row>
    <row r="11" spans="1:10" ht="18.75" customHeight="1" x14ac:dyDescent="0.25">
      <c r="A11" s="59"/>
      <c r="B11" s="52" t="s">
        <v>139</v>
      </c>
      <c r="C11" s="57"/>
      <c r="D11" s="58"/>
      <c r="E11" s="55"/>
      <c r="F11" s="152">
        <v>59600</v>
      </c>
      <c r="G11" s="152">
        <v>59600</v>
      </c>
      <c r="H11" s="48">
        <v>61197.03</v>
      </c>
      <c r="I11" s="4">
        <f t="shared" si="0"/>
        <v>102.67958053691275</v>
      </c>
    </row>
    <row r="12" spans="1:10" ht="18.75" customHeight="1" x14ac:dyDescent="0.25">
      <c r="A12" s="59"/>
      <c r="B12" s="52" t="s">
        <v>140</v>
      </c>
      <c r="C12" s="57"/>
      <c r="D12" s="58"/>
      <c r="E12" s="55"/>
      <c r="F12" s="152">
        <f>SUM(265.45+1020267.37+18134.49)</f>
        <v>1038667.3099999999</v>
      </c>
      <c r="G12" s="152">
        <f>SUM(265.45+1020267.37+18134.49)</f>
        <v>1038667.3099999999</v>
      </c>
      <c r="H12" s="48">
        <f>SUM(H16+H61+H91+H98)</f>
        <v>906170.91</v>
      </c>
      <c r="I12" s="4">
        <f t="shared" si="0"/>
        <v>87.243615089801963</v>
      </c>
      <c r="J12" s="148"/>
    </row>
    <row r="13" spans="1:10" ht="18.75" customHeight="1" x14ac:dyDescent="0.25">
      <c r="A13" s="59"/>
      <c r="B13" s="52" t="s">
        <v>141</v>
      </c>
      <c r="C13" s="57"/>
      <c r="D13" s="58"/>
      <c r="E13" s="55"/>
      <c r="F13" s="152">
        <v>215.98</v>
      </c>
      <c r="G13" s="152">
        <v>215.98</v>
      </c>
      <c r="H13" s="48">
        <v>206.94</v>
      </c>
      <c r="I13" s="4">
        <f t="shared" si="0"/>
        <v>95.814427261783493</v>
      </c>
    </row>
    <row r="14" spans="1:10" ht="15" customHeight="1" x14ac:dyDescent="0.25">
      <c r="A14" s="59"/>
      <c r="B14" s="53" t="s">
        <v>123</v>
      </c>
      <c r="C14" s="57"/>
      <c r="D14" s="58"/>
      <c r="E14" s="56"/>
      <c r="F14" s="133">
        <v>265.45</v>
      </c>
      <c r="G14" s="133">
        <v>265.45</v>
      </c>
      <c r="H14" s="128"/>
      <c r="I14" s="149">
        <f t="shared" si="0"/>
        <v>0</v>
      </c>
    </row>
    <row r="15" spans="1:10" ht="15" customHeight="1" x14ac:dyDescent="0.25">
      <c r="A15" s="59"/>
      <c r="B15" s="54" t="s">
        <v>186</v>
      </c>
      <c r="C15" s="57"/>
      <c r="D15" s="58"/>
      <c r="E15" s="56"/>
      <c r="F15" s="185">
        <v>265.45</v>
      </c>
      <c r="G15" s="185">
        <v>265.45</v>
      </c>
      <c r="H15" s="186"/>
      <c r="I15" s="187">
        <f t="shared" si="0"/>
        <v>0</v>
      </c>
    </row>
    <row r="16" spans="1:10" ht="15" customHeight="1" x14ac:dyDescent="0.25">
      <c r="A16" s="59"/>
      <c r="B16" s="52" t="s">
        <v>147</v>
      </c>
      <c r="C16" s="57"/>
      <c r="D16" s="58"/>
      <c r="E16" s="55"/>
      <c r="F16" s="80">
        <v>265.45</v>
      </c>
      <c r="G16" s="40">
        <v>265.45</v>
      </c>
      <c r="H16" s="40"/>
      <c r="I16" s="4">
        <f t="shared" si="0"/>
        <v>0</v>
      </c>
    </row>
    <row r="17" spans="1:9" ht="15" customHeight="1" x14ac:dyDescent="0.25">
      <c r="A17" s="59"/>
      <c r="B17" s="53" t="s">
        <v>142</v>
      </c>
      <c r="C17" s="57"/>
      <c r="D17" s="58"/>
      <c r="E17" s="55"/>
      <c r="F17" s="178">
        <f>SUM(F18:F19)</f>
        <v>265.45000000000005</v>
      </c>
      <c r="G17" s="178">
        <f>SUM(G18:G19)</f>
        <v>265.45000000000005</v>
      </c>
      <c r="H17" s="178">
        <f>SUM(H18:H19)</f>
        <v>0</v>
      </c>
      <c r="I17" s="149">
        <f t="shared" si="0"/>
        <v>0</v>
      </c>
    </row>
    <row r="18" spans="1:9" ht="15" customHeight="1" x14ac:dyDescent="0.25">
      <c r="A18" s="59"/>
      <c r="B18" s="83" t="s">
        <v>143</v>
      </c>
      <c r="C18" s="57"/>
      <c r="D18" s="58"/>
      <c r="E18" s="55"/>
      <c r="F18" s="80">
        <v>139.36000000000001</v>
      </c>
      <c r="G18" s="80">
        <v>139.36000000000001</v>
      </c>
      <c r="H18" s="40"/>
      <c r="I18" s="4">
        <f t="shared" si="0"/>
        <v>0</v>
      </c>
    </row>
    <row r="19" spans="1:9" ht="15" customHeight="1" x14ac:dyDescent="0.25">
      <c r="A19" s="59"/>
      <c r="B19" s="83" t="s">
        <v>144</v>
      </c>
      <c r="C19" s="57"/>
      <c r="D19" s="58"/>
      <c r="E19" s="55"/>
      <c r="F19" s="80">
        <v>126.09</v>
      </c>
      <c r="G19" s="80">
        <v>126.09</v>
      </c>
      <c r="H19" s="40"/>
      <c r="I19" s="4">
        <f t="shared" si="0"/>
        <v>0</v>
      </c>
    </row>
    <row r="20" spans="1:9" ht="15" customHeight="1" x14ac:dyDescent="0.25">
      <c r="A20" s="59"/>
      <c r="B20" s="79" t="s">
        <v>119</v>
      </c>
      <c r="C20" s="57"/>
      <c r="D20" s="58"/>
      <c r="E20" s="55"/>
      <c r="F20" s="80">
        <v>2000</v>
      </c>
      <c r="G20" s="80">
        <v>2000</v>
      </c>
      <c r="H20" s="80">
        <v>2000</v>
      </c>
      <c r="I20" s="4">
        <f t="shared" si="0"/>
        <v>100</v>
      </c>
    </row>
    <row r="21" spans="1:9" ht="15" customHeight="1" x14ac:dyDescent="0.25">
      <c r="A21" s="59"/>
      <c r="B21" s="52" t="s">
        <v>145</v>
      </c>
      <c r="C21" s="57"/>
      <c r="D21" s="58"/>
      <c r="E21" s="55"/>
      <c r="F21" s="80">
        <v>2000</v>
      </c>
      <c r="G21" s="80">
        <v>2000</v>
      </c>
      <c r="H21" s="80">
        <v>2000</v>
      </c>
      <c r="I21" s="4">
        <f t="shared" si="0"/>
        <v>100</v>
      </c>
    </row>
    <row r="22" spans="1:9" ht="15" customHeight="1" x14ac:dyDescent="0.25">
      <c r="A22" s="59"/>
      <c r="B22" s="52" t="s">
        <v>146</v>
      </c>
      <c r="C22" s="57"/>
      <c r="D22" s="58"/>
      <c r="E22" s="55"/>
      <c r="F22" s="80">
        <v>2000</v>
      </c>
      <c r="G22" s="40">
        <v>2000</v>
      </c>
      <c r="H22" s="40">
        <v>2000</v>
      </c>
      <c r="I22" s="4">
        <f t="shared" si="0"/>
        <v>100</v>
      </c>
    </row>
    <row r="23" spans="1:9" ht="15" customHeight="1" x14ac:dyDescent="0.25">
      <c r="A23" s="59"/>
      <c r="B23" s="53" t="s">
        <v>142</v>
      </c>
      <c r="C23" s="134"/>
      <c r="D23" s="135"/>
      <c r="E23" s="136"/>
      <c r="F23" s="137">
        <v>2000</v>
      </c>
      <c r="G23" s="137">
        <v>2000</v>
      </c>
      <c r="H23" s="179">
        <v>2000</v>
      </c>
      <c r="I23" s="4">
        <f t="shared" si="0"/>
        <v>100</v>
      </c>
    </row>
    <row r="24" spans="1:9" ht="15" customHeight="1" x14ac:dyDescent="0.25">
      <c r="A24" s="59"/>
      <c r="B24" s="83" t="s">
        <v>182</v>
      </c>
      <c r="C24" s="57"/>
      <c r="D24" s="58"/>
      <c r="E24" s="56"/>
      <c r="F24" s="80">
        <v>2000</v>
      </c>
      <c r="G24" s="80">
        <v>2000</v>
      </c>
      <c r="H24" s="40">
        <v>2000</v>
      </c>
      <c r="I24" s="4">
        <f t="shared" si="0"/>
        <v>100</v>
      </c>
    </row>
    <row r="25" spans="1:9" ht="21.75" customHeight="1" x14ac:dyDescent="0.25">
      <c r="A25" s="59"/>
      <c r="B25" s="52" t="s">
        <v>151</v>
      </c>
      <c r="C25" s="57"/>
      <c r="D25" s="58"/>
      <c r="E25" s="60"/>
      <c r="F25" s="91">
        <f>SUM(F26+F35+F37)</f>
        <v>5499.21</v>
      </c>
      <c r="G25" s="91">
        <f>SUM(G26+G35+G37)</f>
        <v>5499.21</v>
      </c>
      <c r="H25" s="91">
        <f>SUM(H26+H35+H37)</f>
        <v>2568.9899999999998</v>
      </c>
      <c r="I25" s="92">
        <f t="shared" ref="I25:I36" si="1">SUM(H25/G25)*100</f>
        <v>46.715619152569182</v>
      </c>
    </row>
    <row r="26" spans="1:9" ht="15" customHeight="1" x14ac:dyDescent="0.25">
      <c r="A26" s="59"/>
      <c r="B26" s="53" t="s">
        <v>142</v>
      </c>
      <c r="C26" s="134"/>
      <c r="D26" s="135"/>
      <c r="E26" s="138"/>
      <c r="F26" s="137">
        <f>SUM(F27:F34)</f>
        <v>4085.9399999999996</v>
      </c>
      <c r="G26" s="137">
        <f>SUM(G27:G34)</f>
        <v>4085.9399999999996</v>
      </c>
      <c r="H26" s="137">
        <f>SUM(H27:H34)</f>
        <v>2550.6799999999998</v>
      </c>
      <c r="I26" s="150">
        <f t="shared" si="1"/>
        <v>62.425782072179238</v>
      </c>
    </row>
    <row r="27" spans="1:9" ht="15" customHeight="1" x14ac:dyDescent="0.25">
      <c r="A27" s="59"/>
      <c r="B27" s="83" t="s">
        <v>143</v>
      </c>
      <c r="C27" s="57"/>
      <c r="D27" s="58"/>
      <c r="E27" s="60"/>
      <c r="F27" s="80">
        <v>106.18</v>
      </c>
      <c r="G27" s="80">
        <v>106.18</v>
      </c>
      <c r="H27" s="40"/>
      <c r="I27" s="4">
        <f t="shared" si="1"/>
        <v>0</v>
      </c>
    </row>
    <row r="28" spans="1:9" ht="15" customHeight="1" x14ac:dyDescent="0.25">
      <c r="A28" s="59"/>
      <c r="B28" s="83" t="s">
        <v>152</v>
      </c>
      <c r="F28" s="81">
        <v>92.9</v>
      </c>
      <c r="G28" s="81">
        <v>92.9</v>
      </c>
      <c r="H28" s="82"/>
      <c r="I28" s="4">
        <f t="shared" si="1"/>
        <v>0</v>
      </c>
    </row>
    <row r="29" spans="1:9" ht="15" customHeight="1" x14ac:dyDescent="0.25">
      <c r="A29" s="59"/>
      <c r="B29" s="83" t="s">
        <v>182</v>
      </c>
      <c r="F29" s="81">
        <f>SUM(815.08+900)</f>
        <v>1715.08</v>
      </c>
      <c r="G29" s="81">
        <f>SUM(815.08+900)</f>
        <v>1715.08</v>
      </c>
      <c r="H29" s="41">
        <f>SUM(328.95+713.7)</f>
        <v>1042.6500000000001</v>
      </c>
      <c r="I29" s="4">
        <f t="shared" si="1"/>
        <v>60.793082538423867</v>
      </c>
    </row>
    <row r="30" spans="1:9" ht="15" customHeight="1" x14ac:dyDescent="0.25">
      <c r="A30" s="59"/>
      <c r="B30" s="83" t="s">
        <v>153</v>
      </c>
      <c r="F30" s="81">
        <v>649.21</v>
      </c>
      <c r="G30" s="81">
        <v>649.21</v>
      </c>
      <c r="H30" s="41">
        <v>500.31</v>
      </c>
      <c r="I30" s="4">
        <f t="shared" ref="I30" si="2">SUM(H30/G30)*100</f>
        <v>77.064432156004997</v>
      </c>
    </row>
    <row r="31" spans="1:9" ht="15" customHeight="1" x14ac:dyDescent="0.25">
      <c r="A31" s="59"/>
      <c r="B31" s="83" t="s">
        <v>148</v>
      </c>
      <c r="C31" s="34"/>
      <c r="D31" s="34"/>
      <c r="E31" s="34"/>
      <c r="F31" s="86">
        <v>173.68</v>
      </c>
      <c r="G31" s="86">
        <v>173.68</v>
      </c>
      <c r="H31" s="85">
        <v>142.16999999999999</v>
      </c>
      <c r="I31" s="4">
        <f t="shared" si="1"/>
        <v>81.857438968217394</v>
      </c>
    </row>
    <row r="32" spans="1:9" ht="15" customHeight="1" x14ac:dyDescent="0.25">
      <c r="A32" s="59"/>
      <c r="B32" s="83" t="s">
        <v>154</v>
      </c>
      <c r="C32" s="34"/>
      <c r="D32" s="34"/>
      <c r="E32" s="34"/>
      <c r="F32" s="84">
        <v>500</v>
      </c>
      <c r="G32" s="84">
        <v>500</v>
      </c>
      <c r="H32" s="88"/>
      <c r="I32" s="4">
        <f t="shared" ref="I32" si="3">SUM(H32/G32)*100</f>
        <v>0</v>
      </c>
    </row>
    <row r="33" spans="1:9" ht="15" customHeight="1" x14ac:dyDescent="0.25">
      <c r="A33" s="59"/>
      <c r="B33" s="83" t="s">
        <v>144</v>
      </c>
      <c r="C33" s="34"/>
      <c r="D33" s="34"/>
      <c r="E33" s="34"/>
      <c r="F33" s="84">
        <v>498.89</v>
      </c>
      <c r="G33" s="84">
        <v>498.89</v>
      </c>
      <c r="H33" s="88">
        <v>639.99</v>
      </c>
      <c r="I33" s="4">
        <f t="shared" si="1"/>
        <v>128.28278778889134</v>
      </c>
    </row>
    <row r="34" spans="1:9" ht="15" customHeight="1" x14ac:dyDescent="0.25">
      <c r="A34" s="59"/>
      <c r="B34" s="83" t="s">
        <v>215</v>
      </c>
      <c r="C34" s="34"/>
      <c r="D34" s="34"/>
      <c r="E34" s="34"/>
      <c r="F34" s="84">
        <v>350</v>
      </c>
      <c r="G34" s="84">
        <v>350</v>
      </c>
      <c r="H34" s="84">
        <v>225.56</v>
      </c>
      <c r="I34" s="4">
        <f t="shared" ref="I34" si="4">SUM(H34/G34)*100</f>
        <v>64.445714285714288</v>
      </c>
    </row>
    <row r="35" spans="1:9" x14ac:dyDescent="0.25">
      <c r="A35" s="59"/>
      <c r="B35" s="52" t="s">
        <v>155</v>
      </c>
      <c r="F35" s="87">
        <f>SUM(F36)</f>
        <v>13.27</v>
      </c>
      <c r="G35" s="87">
        <f>SUM(G36)</f>
        <v>13.27</v>
      </c>
      <c r="H35" s="87">
        <f>SUM(H36)</f>
        <v>18.309999999999999</v>
      </c>
      <c r="I35" s="92">
        <f t="shared" si="1"/>
        <v>137.9804069329314</v>
      </c>
    </row>
    <row r="36" spans="1:9" ht="15" customHeight="1" x14ac:dyDescent="0.25">
      <c r="A36" s="59"/>
      <c r="B36" s="83" t="s">
        <v>156</v>
      </c>
      <c r="F36" s="89">
        <v>13.27</v>
      </c>
      <c r="G36" s="89">
        <v>13.27</v>
      </c>
      <c r="H36" s="41">
        <v>18.309999999999999</v>
      </c>
      <c r="I36" s="4">
        <f t="shared" si="1"/>
        <v>137.9804069329314</v>
      </c>
    </row>
    <row r="37" spans="1:9" x14ac:dyDescent="0.25">
      <c r="A37" s="59"/>
      <c r="B37" s="52" t="s">
        <v>157</v>
      </c>
      <c r="F37" s="90">
        <f>SUM(F38)</f>
        <v>1400</v>
      </c>
      <c r="G37" s="90">
        <f>SUM(G38)</f>
        <v>1400</v>
      </c>
      <c r="H37" s="90">
        <f>SUM(H38)</f>
        <v>0</v>
      </c>
      <c r="I37" s="4">
        <f t="shared" ref="I37:I38" si="5">SUM(H37/G37)*100</f>
        <v>0</v>
      </c>
    </row>
    <row r="38" spans="1:9" x14ac:dyDescent="0.25">
      <c r="A38" s="59"/>
      <c r="B38" s="83" t="s">
        <v>158</v>
      </c>
      <c r="F38" s="41">
        <v>1400</v>
      </c>
      <c r="G38" s="41">
        <v>1400</v>
      </c>
      <c r="H38" s="41"/>
      <c r="I38" s="4">
        <f t="shared" si="5"/>
        <v>0</v>
      </c>
    </row>
    <row r="39" spans="1:9" x14ac:dyDescent="0.25">
      <c r="A39" s="59"/>
      <c r="B39" s="52" t="s">
        <v>159</v>
      </c>
      <c r="F39" s="90">
        <f>SUM(F40+F59)</f>
        <v>58000</v>
      </c>
      <c r="G39" s="90">
        <f>SUM(G40+G59)</f>
        <v>58000</v>
      </c>
      <c r="H39" s="90">
        <f>SUM(H40+H59)</f>
        <v>59597.03</v>
      </c>
      <c r="I39" s="4">
        <f t="shared" ref="I39:I64" si="6">SUM(H39/G39)*100</f>
        <v>102.7535</v>
      </c>
    </row>
    <row r="40" spans="1:9" x14ac:dyDescent="0.25">
      <c r="A40" s="59"/>
      <c r="B40" s="53" t="s">
        <v>142</v>
      </c>
      <c r="C40" s="139"/>
      <c r="D40" s="139"/>
      <c r="E40" s="139"/>
      <c r="F40" s="140">
        <f>SUM(F41:F58)</f>
        <v>57888</v>
      </c>
      <c r="G40" s="140">
        <f>SUM(G41:G58)</f>
        <v>57888</v>
      </c>
      <c r="H40" s="140">
        <f>SUM(H41:H58)</f>
        <v>59494.25</v>
      </c>
      <c r="I40" s="149">
        <f t="shared" si="6"/>
        <v>102.77475469872859</v>
      </c>
    </row>
    <row r="41" spans="1:9" x14ac:dyDescent="0.25">
      <c r="A41" s="59"/>
      <c r="B41" s="83" t="s">
        <v>143</v>
      </c>
      <c r="F41" s="41">
        <v>1740</v>
      </c>
      <c r="G41" s="41">
        <v>1740</v>
      </c>
      <c r="H41" s="41">
        <v>1642.28</v>
      </c>
      <c r="I41" s="4">
        <f t="shared" si="6"/>
        <v>94.383908045977009</v>
      </c>
    </row>
    <row r="42" spans="1:9" x14ac:dyDescent="0.25">
      <c r="A42" s="59"/>
      <c r="B42" s="83" t="s">
        <v>160</v>
      </c>
      <c r="F42" s="41">
        <v>15518</v>
      </c>
      <c r="G42" s="41">
        <v>15518</v>
      </c>
      <c r="H42" s="41">
        <v>14711.71</v>
      </c>
      <c r="I42" s="4">
        <f t="shared" si="6"/>
        <v>94.804162907591177</v>
      </c>
    </row>
    <row r="43" spans="1:9" x14ac:dyDescent="0.25">
      <c r="A43" s="59"/>
      <c r="B43" s="83" t="s">
        <v>152</v>
      </c>
      <c r="F43" s="41">
        <v>293</v>
      </c>
      <c r="G43" s="41">
        <v>293</v>
      </c>
      <c r="H43" s="41">
        <v>258</v>
      </c>
      <c r="I43" s="4">
        <f t="shared" si="6"/>
        <v>88.054607508532428</v>
      </c>
    </row>
    <row r="44" spans="1:9" x14ac:dyDescent="0.25">
      <c r="A44" s="59"/>
      <c r="B44" s="83" t="s">
        <v>182</v>
      </c>
      <c r="F44" s="41">
        <v>2850</v>
      </c>
      <c r="G44" s="41">
        <v>2850</v>
      </c>
      <c r="H44" s="41">
        <v>2392.77</v>
      </c>
      <c r="I44" s="4">
        <f t="shared" si="6"/>
        <v>83.956842105263149</v>
      </c>
    </row>
    <row r="45" spans="1:9" x14ac:dyDescent="0.25">
      <c r="A45" s="59"/>
      <c r="B45" s="83" t="s">
        <v>153</v>
      </c>
      <c r="F45" s="41">
        <v>2489</v>
      </c>
      <c r="G45" s="41">
        <v>2489</v>
      </c>
      <c r="H45" s="41">
        <v>3069.59</v>
      </c>
      <c r="I45" s="4">
        <f t="shared" si="6"/>
        <v>123.32623543591805</v>
      </c>
    </row>
    <row r="46" spans="1:9" x14ac:dyDescent="0.25">
      <c r="A46" s="59"/>
      <c r="B46" s="83" t="s">
        <v>148</v>
      </c>
      <c r="F46" s="25">
        <v>13193.25</v>
      </c>
      <c r="G46" s="25">
        <v>13193.25</v>
      </c>
      <c r="H46" s="25">
        <v>12566.98</v>
      </c>
      <c r="I46" s="4">
        <f t="shared" si="6"/>
        <v>95.253102912474176</v>
      </c>
    </row>
    <row r="47" spans="1:9" x14ac:dyDescent="0.25">
      <c r="A47" s="59"/>
      <c r="B47" s="83" t="s">
        <v>161</v>
      </c>
      <c r="F47" s="25">
        <v>1347.7</v>
      </c>
      <c r="G47" s="25">
        <v>1347.7</v>
      </c>
      <c r="H47" s="25">
        <v>1630.07</v>
      </c>
      <c r="I47" s="4">
        <f t="shared" si="6"/>
        <v>120.95199228314905</v>
      </c>
    </row>
    <row r="48" spans="1:9" x14ac:dyDescent="0.25">
      <c r="A48" s="59"/>
      <c r="B48" s="83" t="s">
        <v>154</v>
      </c>
      <c r="F48" s="25">
        <v>300</v>
      </c>
      <c r="G48" s="25">
        <v>300</v>
      </c>
      <c r="H48" s="25">
        <v>286.39999999999998</v>
      </c>
      <c r="I48" s="4">
        <f t="shared" si="6"/>
        <v>95.466666666666654</v>
      </c>
    </row>
    <row r="49" spans="1:9" x14ac:dyDescent="0.25">
      <c r="A49" s="59"/>
      <c r="B49" s="83" t="s">
        <v>162</v>
      </c>
      <c r="F49" s="25">
        <v>265</v>
      </c>
      <c r="G49" s="25">
        <v>265</v>
      </c>
      <c r="H49" s="25">
        <v>190.53</v>
      </c>
      <c r="I49" s="4">
        <f t="shared" si="6"/>
        <v>71.898113207547169</v>
      </c>
    </row>
    <row r="50" spans="1:9" x14ac:dyDescent="0.25">
      <c r="A50" s="59"/>
      <c r="B50" s="83" t="s">
        <v>144</v>
      </c>
      <c r="F50" s="66">
        <v>2048</v>
      </c>
      <c r="G50" s="66">
        <v>2048</v>
      </c>
      <c r="H50" s="66">
        <v>2186.83</v>
      </c>
      <c r="I50" s="4">
        <f t="shared" si="6"/>
        <v>106.77880859375</v>
      </c>
    </row>
    <row r="51" spans="1:9" x14ac:dyDescent="0.25">
      <c r="A51" s="59"/>
      <c r="B51" s="83" t="s">
        <v>163</v>
      </c>
      <c r="F51" s="25">
        <v>809.97</v>
      </c>
      <c r="G51" s="25">
        <v>809.97</v>
      </c>
      <c r="H51" s="25">
        <v>2547.9699999999998</v>
      </c>
      <c r="I51" s="4">
        <f t="shared" si="6"/>
        <v>314.57584848821557</v>
      </c>
    </row>
    <row r="52" spans="1:9" x14ac:dyDescent="0.25">
      <c r="A52" s="59"/>
      <c r="B52" s="83" t="s">
        <v>164</v>
      </c>
      <c r="F52" s="25">
        <v>9476.08</v>
      </c>
      <c r="G52" s="25">
        <v>9476.08</v>
      </c>
      <c r="H52" s="25">
        <v>9563.39</v>
      </c>
      <c r="I52" s="4">
        <f t="shared" si="6"/>
        <v>100.92137255067495</v>
      </c>
    </row>
    <row r="53" spans="1:9" x14ac:dyDescent="0.25">
      <c r="A53" s="59"/>
      <c r="B53" s="83" t="s">
        <v>165</v>
      </c>
      <c r="F53" s="25">
        <v>1440</v>
      </c>
      <c r="G53" s="25">
        <v>1440</v>
      </c>
      <c r="H53" s="25">
        <v>1920</v>
      </c>
      <c r="I53" s="4">
        <f t="shared" si="6"/>
        <v>133.33333333333331</v>
      </c>
    </row>
    <row r="54" spans="1:9" x14ac:dyDescent="0.25">
      <c r="A54" s="59"/>
      <c r="B54" s="83" t="s">
        <v>149</v>
      </c>
      <c r="F54" s="25">
        <v>4370</v>
      </c>
      <c r="G54" s="25">
        <v>4370</v>
      </c>
      <c r="H54" s="25">
        <v>4515.63</v>
      </c>
      <c r="I54" s="4">
        <f t="shared" si="6"/>
        <v>103.33249427917622</v>
      </c>
    </row>
    <row r="55" spans="1:9" x14ac:dyDescent="0.25">
      <c r="A55" s="59"/>
      <c r="B55" s="83" t="s">
        <v>150</v>
      </c>
      <c r="F55" s="25">
        <v>913</v>
      </c>
      <c r="G55" s="25">
        <v>913</v>
      </c>
      <c r="H55" s="25">
        <v>1225</v>
      </c>
      <c r="I55" s="4">
        <f t="shared" si="6"/>
        <v>134.17305585980284</v>
      </c>
    </row>
    <row r="56" spans="1:9" x14ac:dyDescent="0.25">
      <c r="A56" s="59"/>
      <c r="B56" s="83" t="s">
        <v>166</v>
      </c>
      <c r="C56" s="68"/>
      <c r="D56" s="61"/>
      <c r="E56" s="61"/>
      <c r="F56" s="65">
        <v>265</v>
      </c>
      <c r="G56" s="65">
        <v>265</v>
      </c>
      <c r="H56" s="65">
        <v>231.15</v>
      </c>
      <c r="I56" s="4">
        <f t="shared" si="6"/>
        <v>87.226415094339629</v>
      </c>
    </row>
    <row r="57" spans="1:9" x14ac:dyDescent="0.25">
      <c r="A57" s="59"/>
      <c r="B57" s="83" t="s">
        <v>167</v>
      </c>
      <c r="F57" s="25">
        <v>180</v>
      </c>
      <c r="G57" s="25">
        <v>180</v>
      </c>
      <c r="H57" s="25">
        <v>185</v>
      </c>
      <c r="I57" s="4">
        <f t="shared" si="6"/>
        <v>102.77777777777777</v>
      </c>
    </row>
    <row r="58" spans="1:9" x14ac:dyDescent="0.25">
      <c r="A58" s="59"/>
      <c r="B58" s="83" t="s">
        <v>168</v>
      </c>
      <c r="F58" s="25">
        <v>390</v>
      </c>
      <c r="G58" s="25">
        <v>390</v>
      </c>
      <c r="H58" s="25">
        <v>370.95</v>
      </c>
      <c r="I58" s="4">
        <f t="shared" si="6"/>
        <v>95.115384615384613</v>
      </c>
    </row>
    <row r="59" spans="1:9" x14ac:dyDescent="0.25">
      <c r="A59" s="59"/>
      <c r="B59" s="53" t="s">
        <v>155</v>
      </c>
      <c r="C59" s="139"/>
      <c r="D59" s="139"/>
      <c r="E59" s="139"/>
      <c r="F59" s="141">
        <v>112</v>
      </c>
      <c r="G59" s="141">
        <v>112</v>
      </c>
      <c r="H59" s="141">
        <v>102.78</v>
      </c>
      <c r="I59" s="149">
        <f t="shared" si="6"/>
        <v>91.767857142857139</v>
      </c>
    </row>
    <row r="60" spans="1:9" x14ac:dyDescent="0.25">
      <c r="A60" s="59"/>
      <c r="B60" s="83" t="s">
        <v>169</v>
      </c>
      <c r="F60" s="25">
        <v>112</v>
      </c>
      <c r="G60" s="25">
        <v>112</v>
      </c>
      <c r="H60" s="25">
        <v>102.78</v>
      </c>
      <c r="I60" s="4">
        <f t="shared" si="6"/>
        <v>91.767857142857139</v>
      </c>
    </row>
    <row r="61" spans="1:9" x14ac:dyDescent="0.25">
      <c r="A61" s="59"/>
      <c r="B61" s="52" t="s">
        <v>170</v>
      </c>
      <c r="C61" s="68"/>
      <c r="D61" s="61"/>
      <c r="E61" s="61"/>
      <c r="F61" s="96">
        <f>SUM(F62+F67+F69+F71+F73)</f>
        <v>1020267.37</v>
      </c>
      <c r="G61" s="96">
        <f>SUM(G62+G67+G69+G71+G73)</f>
        <v>1020267.37</v>
      </c>
      <c r="H61" s="96">
        <f>SUM(H62+H67+H69+H71+H73)</f>
        <v>898242.97000000009</v>
      </c>
      <c r="I61" s="4">
        <f t="shared" si="6"/>
        <v>88.039958584581612</v>
      </c>
    </row>
    <row r="62" spans="1:9" x14ac:dyDescent="0.25">
      <c r="A62" s="59"/>
      <c r="B62" s="53" t="s">
        <v>171</v>
      </c>
      <c r="C62" s="139"/>
      <c r="D62" s="139"/>
      <c r="E62" s="139"/>
      <c r="F62" s="142">
        <f>SUM(F63:F66)</f>
        <v>1018100</v>
      </c>
      <c r="G62" s="142">
        <f>SUM(G63:G66)</f>
        <v>1018100</v>
      </c>
      <c r="H62" s="142">
        <f>SUM(H63:H66)</f>
        <v>895847.92</v>
      </c>
      <c r="I62" s="149">
        <f t="shared" si="6"/>
        <v>87.992134367940295</v>
      </c>
    </row>
    <row r="63" spans="1:9" x14ac:dyDescent="0.25">
      <c r="A63" s="59"/>
      <c r="B63" s="83" t="s">
        <v>172</v>
      </c>
      <c r="F63" s="25">
        <v>836600</v>
      </c>
      <c r="G63" s="25">
        <v>836600</v>
      </c>
      <c r="H63" s="25">
        <v>736259.87</v>
      </c>
      <c r="I63" s="4">
        <f t="shared" si="6"/>
        <v>88.006200095625147</v>
      </c>
    </row>
    <row r="64" spans="1:9" x14ac:dyDescent="0.25">
      <c r="A64" s="59"/>
      <c r="B64" s="83" t="s">
        <v>173</v>
      </c>
      <c r="F64" s="63">
        <v>13500</v>
      </c>
      <c r="G64" s="63">
        <v>13500</v>
      </c>
      <c r="H64" s="25">
        <v>12341.24</v>
      </c>
      <c r="I64" s="4">
        <f t="shared" si="6"/>
        <v>91.416592592592593</v>
      </c>
    </row>
    <row r="65" spans="1:9" x14ac:dyDescent="0.25">
      <c r="A65" s="59"/>
      <c r="B65" s="83" t="s">
        <v>174</v>
      </c>
      <c r="F65" s="63">
        <v>27500</v>
      </c>
      <c r="G65" s="63">
        <v>27500</v>
      </c>
      <c r="H65" s="25">
        <v>24130.3</v>
      </c>
      <c r="I65" s="4">
        <f>SUM(H65/G65)*100</f>
        <v>87.746545454545455</v>
      </c>
    </row>
    <row r="66" spans="1:9" x14ac:dyDescent="0.25">
      <c r="A66" s="59"/>
      <c r="B66" s="83" t="s">
        <v>175</v>
      </c>
      <c r="F66" s="94">
        <v>140500</v>
      </c>
      <c r="G66" s="94">
        <v>140500</v>
      </c>
      <c r="H66" s="62">
        <v>123116.51</v>
      </c>
      <c r="I66" s="4">
        <f>SUM(H66/G66)*100</f>
        <v>87.627409252669025</v>
      </c>
    </row>
    <row r="67" spans="1:9" x14ac:dyDescent="0.25">
      <c r="A67" s="59"/>
      <c r="B67" s="53" t="s">
        <v>142</v>
      </c>
      <c r="C67" s="139"/>
      <c r="D67" s="139"/>
      <c r="E67" s="139"/>
      <c r="F67" s="141">
        <f>SUM(F68:F68)</f>
        <v>1567.37</v>
      </c>
      <c r="G67" s="141">
        <f>SUM(G68:G68)</f>
        <v>1567.37</v>
      </c>
      <c r="H67" s="141">
        <f>SUM(H68:H68)</f>
        <v>1610.91</v>
      </c>
      <c r="I67" s="188">
        <f>SUM(H67/G67)*100</f>
        <v>102.77790183555895</v>
      </c>
    </row>
    <row r="68" spans="1:9" x14ac:dyDescent="0.25">
      <c r="A68" s="59"/>
      <c r="B68" s="83" t="s">
        <v>176</v>
      </c>
      <c r="F68" s="25">
        <v>1567.37</v>
      </c>
      <c r="G68" s="25">
        <v>1567.37</v>
      </c>
      <c r="H68" s="64">
        <v>1610.91</v>
      </c>
      <c r="I68" s="4">
        <f>SUM(H68/G68)*100</f>
        <v>102.77790183555895</v>
      </c>
    </row>
    <row r="69" spans="1:9" x14ac:dyDescent="0.25">
      <c r="A69" s="59"/>
      <c r="B69" s="53" t="s">
        <v>155</v>
      </c>
      <c r="C69" s="139"/>
      <c r="D69" s="139"/>
      <c r="E69" s="139"/>
      <c r="F69" s="143">
        <f>SUM(F70)</f>
        <v>0</v>
      </c>
      <c r="G69" s="143">
        <f>SUM(G70)</f>
        <v>0</v>
      </c>
      <c r="H69" s="143">
        <f>SUM(H70)</f>
        <v>0</v>
      </c>
      <c r="I69" s="151"/>
    </row>
    <row r="70" spans="1:9" x14ac:dyDescent="0.25">
      <c r="A70" s="59"/>
      <c r="B70" s="83" t="s">
        <v>156</v>
      </c>
      <c r="F70" s="69"/>
      <c r="G70" s="69"/>
      <c r="H70" s="67"/>
      <c r="I70" s="25"/>
    </row>
    <row r="71" spans="1:9" x14ac:dyDescent="0.25">
      <c r="A71" s="59"/>
      <c r="B71" s="53" t="s">
        <v>177</v>
      </c>
      <c r="C71" s="139"/>
      <c r="D71" s="139"/>
      <c r="E71" s="139"/>
      <c r="F71" s="144"/>
      <c r="G71" s="144"/>
      <c r="H71" s="143"/>
      <c r="I71" s="143"/>
    </row>
    <row r="72" spans="1:9" x14ac:dyDescent="0.25">
      <c r="A72" s="59"/>
      <c r="B72" s="83" t="s">
        <v>178</v>
      </c>
      <c r="F72" s="67"/>
      <c r="G72" s="67"/>
      <c r="H72" s="67"/>
      <c r="I72" s="59"/>
    </row>
    <row r="73" spans="1:9" x14ac:dyDescent="0.25">
      <c r="A73" s="59"/>
      <c r="B73" s="53" t="s">
        <v>157</v>
      </c>
      <c r="C73" s="139"/>
      <c r="D73" s="139"/>
      <c r="E73" s="139"/>
      <c r="F73" s="141">
        <f>SUM(F74)</f>
        <v>600</v>
      </c>
      <c r="G73" s="141">
        <f>SUM(G74)</f>
        <v>600</v>
      </c>
      <c r="H73" s="141">
        <f>SUM(H74)</f>
        <v>784.14</v>
      </c>
      <c r="I73" s="150">
        <f>SUM(H73/G73)*100</f>
        <v>130.69</v>
      </c>
    </row>
    <row r="74" spans="1:9" x14ac:dyDescent="0.25">
      <c r="A74" s="59"/>
      <c r="B74" s="83" t="s">
        <v>179</v>
      </c>
      <c r="F74" s="25">
        <v>600</v>
      </c>
      <c r="G74" s="25">
        <v>600</v>
      </c>
      <c r="H74" s="25">
        <v>784.14</v>
      </c>
      <c r="I74" s="4">
        <f>SUM(H74/G74)*100</f>
        <v>130.69</v>
      </c>
    </row>
    <row r="75" spans="1:9" ht="24.75" x14ac:dyDescent="0.25">
      <c r="A75" s="59"/>
      <c r="B75" s="52" t="s">
        <v>180</v>
      </c>
      <c r="F75" s="97">
        <v>215.98</v>
      </c>
      <c r="G75" s="97">
        <v>215.98</v>
      </c>
      <c r="H75" s="97">
        <v>206.94</v>
      </c>
      <c r="I75" s="4">
        <f t="shared" ref="I75:I79" si="7">SUM(H75/G75)*100</f>
        <v>95.814427261783493</v>
      </c>
    </row>
    <row r="76" spans="1:9" x14ac:dyDescent="0.25">
      <c r="A76" s="59"/>
      <c r="B76" s="53" t="s">
        <v>142</v>
      </c>
      <c r="C76" s="139"/>
      <c r="D76" s="139"/>
      <c r="E76" s="139"/>
      <c r="F76" s="145">
        <v>110.44</v>
      </c>
      <c r="G76" s="145">
        <v>110.44</v>
      </c>
      <c r="H76" s="146">
        <v>110.44</v>
      </c>
      <c r="I76" s="149">
        <f t="shared" si="7"/>
        <v>100</v>
      </c>
    </row>
    <row r="77" spans="1:9" x14ac:dyDescent="0.25">
      <c r="A77" s="59"/>
      <c r="B77" s="83" t="s">
        <v>163</v>
      </c>
      <c r="F77" s="70">
        <v>110.44</v>
      </c>
      <c r="G77" s="70">
        <v>110.44</v>
      </c>
      <c r="H77" s="67">
        <v>110.44</v>
      </c>
      <c r="I77" s="4">
        <f t="shared" si="7"/>
        <v>100</v>
      </c>
    </row>
    <row r="78" spans="1:9" x14ac:dyDescent="0.25">
      <c r="A78" s="59"/>
      <c r="B78" s="53" t="s">
        <v>157</v>
      </c>
      <c r="C78" s="139"/>
      <c r="D78" s="139"/>
      <c r="E78" s="139"/>
      <c r="F78" s="147">
        <v>105.54</v>
      </c>
      <c r="G78" s="147">
        <v>105.54</v>
      </c>
      <c r="H78" s="174">
        <v>96.5</v>
      </c>
      <c r="I78" s="149">
        <f t="shared" si="7"/>
        <v>91.434527193481145</v>
      </c>
    </row>
    <row r="79" spans="1:9" x14ac:dyDescent="0.25">
      <c r="A79" s="59"/>
      <c r="B79" s="83" t="s">
        <v>181</v>
      </c>
      <c r="F79" s="182">
        <v>105.54</v>
      </c>
      <c r="G79" s="182">
        <v>105.54</v>
      </c>
      <c r="H79" s="183">
        <v>96.5</v>
      </c>
      <c r="I79" s="4">
        <f t="shared" si="7"/>
        <v>91.434527193481145</v>
      </c>
    </row>
    <row r="80" spans="1:9" x14ac:dyDescent="0.25">
      <c r="A80" s="59"/>
      <c r="B80" s="53" t="s">
        <v>120</v>
      </c>
      <c r="F80" s="181">
        <f>SUM(F81+F86+F97+F101)</f>
        <v>72488.53</v>
      </c>
      <c r="G80" s="181">
        <f>SUM(G81+G86+G97+G101)</f>
        <v>70233.53</v>
      </c>
      <c r="H80" s="181">
        <f>SUM(H81+H86+H97+H101)</f>
        <v>49148.560000000005</v>
      </c>
      <c r="I80" s="150">
        <f t="shared" ref="I80:I85" si="8">SUM(H80/G80)*100</f>
        <v>69.978769399743982</v>
      </c>
    </row>
    <row r="81" spans="1:9" x14ac:dyDescent="0.25">
      <c r="A81" s="59"/>
      <c r="B81" s="54" t="s">
        <v>121</v>
      </c>
      <c r="F81" s="180">
        <f>SUM(F82:F83)</f>
        <v>3600</v>
      </c>
      <c r="G81" s="180">
        <v>1800</v>
      </c>
      <c r="H81" s="180">
        <f>SUM(H82:H83)</f>
        <v>3598.68</v>
      </c>
      <c r="I81" s="184">
        <f t="shared" si="8"/>
        <v>199.92666666666665</v>
      </c>
    </row>
    <row r="82" spans="1:9" x14ac:dyDescent="0.25">
      <c r="A82" s="59"/>
      <c r="B82" s="52" t="s">
        <v>146</v>
      </c>
      <c r="F82" s="93">
        <v>1800</v>
      </c>
      <c r="G82" s="93">
        <v>1800</v>
      </c>
      <c r="H82" s="95">
        <v>1799.34</v>
      </c>
      <c r="I82" s="92"/>
    </row>
    <row r="83" spans="1:9" x14ac:dyDescent="0.25">
      <c r="A83" s="59"/>
      <c r="B83" s="53" t="s">
        <v>142</v>
      </c>
      <c r="C83" s="139"/>
      <c r="D83" s="139"/>
      <c r="E83" s="139"/>
      <c r="F83" s="141">
        <f>SUM(F84:F85)</f>
        <v>1800</v>
      </c>
      <c r="G83" s="141">
        <f>SUM(G84:G85)</f>
        <v>1800</v>
      </c>
      <c r="H83" s="141">
        <f>SUM(H84:H85)</f>
        <v>1799.34</v>
      </c>
      <c r="I83" s="150">
        <f t="shared" si="8"/>
        <v>99.963333333333324</v>
      </c>
    </row>
    <row r="84" spans="1:9" x14ac:dyDescent="0.25">
      <c r="A84" s="59"/>
      <c r="B84" s="83" t="s">
        <v>182</v>
      </c>
      <c r="F84" s="66">
        <v>460</v>
      </c>
      <c r="G84" s="66">
        <v>460</v>
      </c>
      <c r="H84" s="66">
        <v>459.34</v>
      </c>
      <c r="I84" s="4">
        <f t="shared" si="8"/>
        <v>99.856521739130429</v>
      </c>
    </row>
    <row r="85" spans="1:9" x14ac:dyDescent="0.25">
      <c r="A85" s="59"/>
      <c r="B85" s="83" t="s">
        <v>153</v>
      </c>
      <c r="F85" s="25">
        <v>1340</v>
      </c>
      <c r="G85" s="25">
        <v>1340</v>
      </c>
      <c r="H85" s="25">
        <v>1340</v>
      </c>
      <c r="I85" s="4">
        <f t="shared" si="8"/>
        <v>100</v>
      </c>
    </row>
    <row r="86" spans="1:9" x14ac:dyDescent="0.25">
      <c r="A86" s="59"/>
      <c r="B86" s="54" t="s">
        <v>122</v>
      </c>
      <c r="F86" s="180">
        <f>SUM(F88+F92)</f>
        <v>67104.03</v>
      </c>
      <c r="G86" s="180">
        <f>SUM(G88+G92)</f>
        <v>66649.03</v>
      </c>
      <c r="H86" s="180">
        <f>SUM(H88+H92)</f>
        <v>43765.380000000005</v>
      </c>
      <c r="I86" s="187">
        <f t="shared" ref="I86:I87" si="9">SUM(H86/G86)*100</f>
        <v>65.66544179262624</v>
      </c>
    </row>
    <row r="87" spans="1:9" x14ac:dyDescent="0.25">
      <c r="A87" s="59"/>
      <c r="B87" s="52" t="s">
        <v>146</v>
      </c>
      <c r="F87" s="93">
        <v>31204.05</v>
      </c>
      <c r="G87" s="93">
        <v>31204.05</v>
      </c>
      <c r="H87" s="93">
        <v>28278.5</v>
      </c>
      <c r="I87" s="4">
        <f t="shared" si="9"/>
        <v>90.624454197451925</v>
      </c>
    </row>
    <row r="88" spans="1:9" x14ac:dyDescent="0.25">
      <c r="A88" s="59"/>
      <c r="B88" s="53" t="s">
        <v>171</v>
      </c>
      <c r="C88" s="139"/>
      <c r="D88" s="139"/>
      <c r="E88" s="139"/>
      <c r="F88" s="141">
        <f>SUM(F89:F91)</f>
        <v>49154.04</v>
      </c>
      <c r="G88" s="141">
        <f>SUM(G89:G91)</f>
        <v>48699.040000000001</v>
      </c>
      <c r="H88" s="141">
        <f>SUM(H89:H91)</f>
        <v>36021.94</v>
      </c>
      <c r="I88" s="150">
        <f t="shared" ref="I88:I96" si="10">SUM(H88/G88)*100</f>
        <v>73.968480692843229</v>
      </c>
    </row>
    <row r="89" spans="1:9" x14ac:dyDescent="0.25">
      <c r="A89" s="59"/>
      <c r="B89" s="83" t="s">
        <v>172</v>
      </c>
      <c r="F89" s="25">
        <v>29904.05</v>
      </c>
      <c r="G89" s="25">
        <v>29904.05</v>
      </c>
      <c r="H89" s="25">
        <v>26978.5</v>
      </c>
      <c r="I89" s="4">
        <f t="shared" si="10"/>
        <v>90.216876978201952</v>
      </c>
    </row>
    <row r="90" spans="1:9" x14ac:dyDescent="0.25">
      <c r="A90" s="59"/>
      <c r="B90" s="83" t="s">
        <v>174</v>
      </c>
      <c r="F90" s="25">
        <v>1300</v>
      </c>
      <c r="G90" s="25">
        <v>1300</v>
      </c>
      <c r="H90" s="98">
        <v>1300</v>
      </c>
      <c r="I90" s="4">
        <f t="shared" si="10"/>
        <v>100</v>
      </c>
    </row>
    <row r="91" spans="1:9" x14ac:dyDescent="0.25">
      <c r="A91" s="59"/>
      <c r="B91" s="52" t="s">
        <v>170</v>
      </c>
      <c r="F91" s="63">
        <v>17949.990000000002</v>
      </c>
      <c r="G91" s="63">
        <v>17494.990000000002</v>
      </c>
      <c r="H91" s="25">
        <v>7743.44</v>
      </c>
      <c r="I91" s="4"/>
    </row>
    <row r="92" spans="1:9" x14ac:dyDescent="0.25">
      <c r="A92" s="59"/>
      <c r="B92" s="53" t="s">
        <v>171</v>
      </c>
      <c r="C92" s="139"/>
      <c r="D92" s="139"/>
      <c r="E92" s="139"/>
      <c r="F92" s="174">
        <f>SUM(F93:F96)</f>
        <v>17949.990000000002</v>
      </c>
      <c r="G92" s="174">
        <f>SUM(G93:G96)</f>
        <v>17949.990000000002</v>
      </c>
      <c r="H92" s="174">
        <f>SUM(H93:H96)</f>
        <v>7743.4400000000005</v>
      </c>
      <c r="I92" s="149">
        <f t="shared" si="10"/>
        <v>43.138965537028149</v>
      </c>
    </row>
    <row r="93" spans="1:9" x14ac:dyDescent="0.25">
      <c r="A93" s="59"/>
      <c r="B93" s="83" t="s">
        <v>172</v>
      </c>
      <c r="F93" s="25">
        <v>10172.61</v>
      </c>
      <c r="G93" s="25">
        <v>10172.61</v>
      </c>
      <c r="H93" s="25">
        <v>1500</v>
      </c>
      <c r="I93" s="4">
        <f t="shared" si="10"/>
        <v>14.745478299079586</v>
      </c>
    </row>
    <row r="94" spans="1:9" x14ac:dyDescent="0.25">
      <c r="A94" s="59"/>
      <c r="B94" s="83" t="s">
        <v>174</v>
      </c>
      <c r="F94" s="66">
        <v>5373.22</v>
      </c>
      <c r="G94" s="66">
        <v>5373.22</v>
      </c>
      <c r="H94" s="66">
        <v>4698.96</v>
      </c>
      <c r="I94" s="4">
        <f t="shared" si="10"/>
        <v>87.451472301524973</v>
      </c>
    </row>
    <row r="95" spans="1:9" x14ac:dyDescent="0.25">
      <c r="A95" s="59"/>
      <c r="B95" s="83" t="s">
        <v>175</v>
      </c>
      <c r="F95" s="25">
        <v>1486.67</v>
      </c>
      <c r="G95" s="25">
        <v>1486.67</v>
      </c>
      <c r="H95" s="25">
        <v>544.48</v>
      </c>
      <c r="I95" s="4">
        <f t="shared" si="10"/>
        <v>36.624133129746347</v>
      </c>
    </row>
    <row r="96" spans="1:9" x14ac:dyDescent="0.25">
      <c r="A96" s="59"/>
      <c r="B96" s="83" t="s">
        <v>160</v>
      </c>
      <c r="F96" s="66">
        <v>917.49</v>
      </c>
      <c r="G96" s="66">
        <v>917.49</v>
      </c>
      <c r="H96" s="66">
        <v>1000</v>
      </c>
      <c r="I96" s="4">
        <f t="shared" si="10"/>
        <v>108.99301354783158</v>
      </c>
    </row>
    <row r="97" spans="1:9" x14ac:dyDescent="0.25">
      <c r="A97" s="59"/>
      <c r="B97" s="54" t="s">
        <v>183</v>
      </c>
      <c r="F97" s="176">
        <v>184.5</v>
      </c>
      <c r="G97" s="176">
        <v>184.5</v>
      </c>
      <c r="H97" s="176">
        <v>184.5</v>
      </c>
      <c r="I97" s="177">
        <v>100</v>
      </c>
    </row>
    <row r="98" spans="1:9" x14ac:dyDescent="0.25">
      <c r="A98" s="59"/>
      <c r="B98" s="52" t="s">
        <v>170</v>
      </c>
      <c r="F98" s="25">
        <v>184.5</v>
      </c>
      <c r="G98" s="25">
        <v>184.5</v>
      </c>
      <c r="H98" s="25">
        <v>184.5</v>
      </c>
      <c r="I98" s="33">
        <v>100</v>
      </c>
    </row>
    <row r="99" spans="1:9" x14ac:dyDescent="0.25">
      <c r="A99" s="59"/>
      <c r="B99" s="53" t="s">
        <v>184</v>
      </c>
      <c r="F99" s="143">
        <v>184.5</v>
      </c>
      <c r="G99" s="143">
        <v>184.5</v>
      </c>
      <c r="H99" s="143">
        <v>184.5</v>
      </c>
      <c r="I99" s="175">
        <v>100</v>
      </c>
    </row>
    <row r="100" spans="1:9" x14ac:dyDescent="0.25">
      <c r="A100" s="59"/>
      <c r="B100" s="83" t="s">
        <v>185</v>
      </c>
      <c r="F100" s="25">
        <v>184.5</v>
      </c>
      <c r="G100" s="25">
        <v>184.5</v>
      </c>
      <c r="H100" s="25">
        <v>184.5</v>
      </c>
      <c r="I100" s="33">
        <v>100</v>
      </c>
    </row>
    <row r="101" spans="1:9" x14ac:dyDescent="0.25">
      <c r="B101" s="54" t="s">
        <v>212</v>
      </c>
      <c r="F101" s="176">
        <v>1600</v>
      </c>
      <c r="G101" s="176">
        <v>1600</v>
      </c>
      <c r="H101" s="176">
        <v>1600</v>
      </c>
      <c r="I101" s="177">
        <v>100</v>
      </c>
    </row>
    <row r="102" spans="1:9" x14ac:dyDescent="0.25">
      <c r="A102" s="59"/>
      <c r="B102" s="52" t="s">
        <v>213</v>
      </c>
      <c r="F102" s="25">
        <v>1600</v>
      </c>
      <c r="G102" s="25">
        <v>1600</v>
      </c>
      <c r="H102" s="25">
        <v>1600</v>
      </c>
      <c r="I102" s="33">
        <v>100</v>
      </c>
    </row>
    <row r="103" spans="1:9" x14ac:dyDescent="0.25">
      <c r="A103" s="59"/>
      <c r="B103" s="53" t="s">
        <v>157</v>
      </c>
      <c r="F103" s="143">
        <v>1600</v>
      </c>
      <c r="G103" s="143">
        <v>1600</v>
      </c>
      <c r="H103" s="143">
        <v>1600</v>
      </c>
      <c r="I103" s="175">
        <v>100</v>
      </c>
    </row>
    <row r="104" spans="1:9" x14ac:dyDescent="0.25">
      <c r="A104" s="59"/>
      <c r="B104" s="83" t="s">
        <v>214</v>
      </c>
      <c r="F104" s="25">
        <v>1600</v>
      </c>
      <c r="G104" s="25">
        <v>1600</v>
      </c>
      <c r="H104" s="25">
        <v>1600</v>
      </c>
      <c r="I104" s="33">
        <v>100</v>
      </c>
    </row>
    <row r="107" spans="1:9" x14ac:dyDescent="0.25">
      <c r="F107" s="148"/>
      <c r="H107" s="148"/>
    </row>
  </sheetData>
  <mergeCells count="4">
    <mergeCell ref="B4:I4"/>
    <mergeCell ref="B6:E6"/>
    <mergeCell ref="B7:E7"/>
    <mergeCell ref="B2:I2"/>
  </mergeCells>
  <pageMargins left="0.7" right="0.7" top="0.75" bottom="0.75" header="0.3" footer="0.3"/>
  <pageSetup paperSize="9" scale="4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2</vt:i4>
      </vt:variant>
    </vt:vector>
  </HeadingPairs>
  <TitlesOfParts>
    <vt:vector size="11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Izvještaj po organizacijskoj </vt:lpstr>
      <vt:lpstr>Izvještaj po programskoj</vt:lpstr>
      <vt:lpstr>List1</vt:lpstr>
      <vt:lpstr>' Račun prihoda i rashoda'!Podrucje_ispisa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Dolores</cp:lastModifiedBy>
  <cp:lastPrinted>2026-03-27T11:15:29Z</cp:lastPrinted>
  <dcterms:created xsi:type="dcterms:W3CDTF">2022-08-12T12:51:27Z</dcterms:created>
  <dcterms:modified xsi:type="dcterms:W3CDTF">2026-03-30T07:31:18Z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