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Dolores\Desktop\"/>
    </mc:Choice>
  </mc:AlternateContent>
  <xr:revisionPtr revIDLastSave="0" documentId="13_ncr:1_{C5636FC6-02AE-4BAC-A5AE-75DDBDEE3F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7" l="1"/>
  <c r="J14" i="10"/>
  <c r="I14" i="10"/>
  <c r="H14" i="10"/>
  <c r="G14" i="10"/>
  <c r="F14" i="10"/>
  <c r="D32" i="8"/>
  <c r="E32" i="8"/>
  <c r="B32" i="8"/>
  <c r="D41" i="8" l="1"/>
  <c r="F17" i="8"/>
  <c r="E17" i="8"/>
  <c r="D17" i="8"/>
  <c r="B46" i="8"/>
  <c r="B47" i="8"/>
  <c r="B35" i="8"/>
  <c r="B21" i="8"/>
  <c r="B17" i="8"/>
  <c r="I12" i="7"/>
  <c r="H12" i="7"/>
  <c r="H11" i="7" s="1"/>
  <c r="G11" i="7"/>
  <c r="F12" i="7"/>
  <c r="I62" i="7"/>
  <c r="I54" i="7"/>
  <c r="I49" i="7" s="1"/>
  <c r="I30" i="7"/>
  <c r="I29" i="7"/>
  <c r="I23" i="7"/>
  <c r="I14" i="7"/>
  <c r="I11" i="7"/>
  <c r="H62" i="7"/>
  <c r="H54" i="7"/>
  <c r="H49" i="7"/>
  <c r="H30" i="7"/>
  <c r="H29" i="7"/>
  <c r="H23" i="7"/>
  <c r="H14" i="7"/>
  <c r="E49" i="7"/>
  <c r="E66" i="7"/>
  <c r="E54" i="7"/>
  <c r="E35" i="7"/>
  <c r="E36" i="7"/>
  <c r="E23" i="7"/>
  <c r="G62" i="7"/>
  <c r="G54" i="7"/>
  <c r="G49" i="7" s="1"/>
  <c r="F70" i="7"/>
  <c r="F65" i="7"/>
  <c r="F54" i="7" s="1"/>
  <c r="F49" i="7" s="1"/>
  <c r="F36" i="7"/>
  <c r="F35" i="7" s="1"/>
  <c r="G30" i="7"/>
  <c r="G29" i="7" s="1"/>
  <c r="F17" i="7"/>
  <c r="G14" i="7"/>
  <c r="F14" i="7"/>
  <c r="D24" i="3"/>
  <c r="F48" i="8"/>
  <c r="F35" i="8"/>
  <c r="F34" i="8"/>
  <c r="E48" i="8"/>
  <c r="E35" i="8"/>
  <c r="E34" i="8"/>
  <c r="C46" i="8"/>
  <c r="D48" i="8"/>
  <c r="C48" i="8"/>
  <c r="D35" i="8"/>
  <c r="C35" i="8"/>
  <c r="C47" i="8"/>
  <c r="C45" i="8"/>
  <c r="D34" i="8"/>
  <c r="C34" i="8"/>
  <c r="H31" i="3"/>
  <c r="H26" i="3"/>
  <c r="H25" i="3"/>
  <c r="H24" i="3" s="1"/>
  <c r="G31" i="3"/>
  <c r="G26" i="3"/>
  <c r="G25" i="3"/>
  <c r="G24" i="3" s="1"/>
  <c r="E27" i="3"/>
  <c r="F31" i="3"/>
  <c r="E31" i="3"/>
  <c r="E26" i="3"/>
  <c r="F27" i="3"/>
  <c r="F26" i="3"/>
  <c r="B41" i="8" l="1"/>
  <c r="F32" i="8"/>
  <c r="F11" i="7"/>
  <c r="G23" i="7"/>
  <c r="F23" i="7"/>
  <c r="C41" i="8"/>
  <c r="C32" i="8"/>
  <c r="F25" i="3"/>
  <c r="F24" i="3" s="1"/>
  <c r="E25" i="3"/>
  <c r="E24" i="3" s="1"/>
  <c r="D25" i="3"/>
  <c r="H17" i="3"/>
  <c r="H11" i="3"/>
  <c r="H10" i="3"/>
  <c r="G17" i="3"/>
  <c r="G11" i="3"/>
  <c r="G10" i="3" s="1"/>
  <c r="F10" i="8"/>
  <c r="E10" i="8"/>
  <c r="D10" i="8"/>
  <c r="C17" i="8"/>
  <c r="C10" i="8" s="1"/>
  <c r="F10" i="3"/>
  <c r="E10" i="3"/>
  <c r="F17" i="3"/>
  <c r="E17" i="3"/>
  <c r="D11" i="3"/>
  <c r="F11" i="3"/>
  <c r="E11" i="3"/>
  <c r="J21" i="10"/>
  <c r="I21" i="10"/>
  <c r="H21" i="10"/>
  <c r="G21" i="10"/>
  <c r="F21" i="10"/>
  <c r="G22" i="10" l="1"/>
  <c r="H22" i="10"/>
  <c r="H29" i="10" s="1"/>
  <c r="I22" i="10"/>
  <c r="I28" i="10" s="1"/>
  <c r="I29" i="10" s="1"/>
  <c r="J22" i="10"/>
  <c r="J28" i="10" s="1"/>
  <c r="J29" i="10" s="1"/>
  <c r="F22" i="10"/>
  <c r="F28" i="10" s="1"/>
  <c r="F29" i="10" s="1"/>
</calcChain>
</file>

<file path=xl/sharedStrings.xml><?xml version="1.0" encoding="utf-8"?>
<sst xmlns="http://schemas.openxmlformats.org/spreadsheetml/2006/main" count="298" uniqueCount="141">
  <si>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</si>
  <si>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</si>
  <si>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</si>
  <si>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</si>
  <si>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</si>
  <si>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</si>
  <si>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</si>
  <si>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</si>
  <si>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</si>
  <si>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</si>
  <si>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</si>
  <si>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</si>
  <si>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</si>
  <si>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</si>
  <si>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</si>
  <si>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</si>
  <si>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</si>
  <si>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</si>
  <si>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</si>
  <si>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</si>
  <si>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</si>
  <si>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</si>
  <si>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</si>
  <si>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</si>
  <si>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</si>
  <si>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</si>
  <si>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</si>
  <si>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</si>
  <si>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</si>
  <si>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</si>
  <si>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</si>
  <si>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</si>
  <si>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</si>
  <si>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</si>
  <si>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</si>
  <si>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</si>
  <si>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</si>
  <si>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</si>
  <si>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</si>
  <si>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</si>
  <si>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</si>
  <si>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</si>
  <si>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</si>
  <si>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</si>
  <si>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</si>
  <si>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</si>
  <si>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</si>
  <si>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</si>
  <si>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</si>
  <si>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</si>
  <si>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</si>
  <si>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</si>
  <si>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</si>
  <si>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</si>
  <si>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</si>
  <si>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</si>
  <si>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</si>
  <si>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</si>
  <si>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</si>
  <si>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</si>
  <si>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</si>
  <si>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</si>
  <si>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</si>
  <si>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</si>
  <si>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</si>
  <si>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</si>
  <si>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</t>
  </si>
  <si>
    <t>Financijski rashodi</t>
  </si>
  <si>
    <t>44 Prihodi od decentralizirane funkcije</t>
  </si>
  <si>
    <t>51 Pomoći</t>
  </si>
  <si>
    <t>52 Pomoći - proračunski korisnii</t>
  </si>
  <si>
    <t>32 Vlastiti prihodi - proračunski korisnici</t>
  </si>
  <si>
    <t>7 Prihodi od prodaje ili zamjene nefinancijske imovine</t>
  </si>
  <si>
    <t>73 prihodi od prodaje ili zamjene nef</t>
  </si>
  <si>
    <t>38 Prenesena sredstva - vlastiti prihodi</t>
  </si>
  <si>
    <t>58 Prenesena sredstva - pomoći</t>
  </si>
  <si>
    <t>78 Prenesena sredstva - prhodi od prodaje ili zamajene nef. Im.</t>
  </si>
  <si>
    <t>Funk. klas: 09 OBRAZOVANJE</t>
  </si>
  <si>
    <t>Funk. klas: 092 Srednjoškolsko obrazovanje</t>
  </si>
  <si>
    <t>Aktivnost A530605</t>
  </si>
  <si>
    <t>Obilježavanje postignuća učenika i nastavnika</t>
  </si>
  <si>
    <t xml:space="preserve">PROGRAM 5306 </t>
  </si>
  <si>
    <t>Natjecanja i smotre</t>
  </si>
  <si>
    <t>Pomoći -proračunski korisnici</t>
  </si>
  <si>
    <t xml:space="preserve">Izvor financiranja 52 </t>
  </si>
  <si>
    <t>PROGRAM 5501</t>
  </si>
  <si>
    <t>Aktivnost A550101</t>
  </si>
  <si>
    <t>Osiguranje uvjeta rada</t>
  </si>
  <si>
    <t>Izvor financiranja 32</t>
  </si>
  <si>
    <t>Vlastiti prihodi - proračunski korisnici</t>
  </si>
  <si>
    <t>Izvor financiranja 38</t>
  </si>
  <si>
    <t xml:space="preserve">Prenesena sredstva - vlastiti prihodi </t>
  </si>
  <si>
    <t>Izvor financiranja 44</t>
  </si>
  <si>
    <t>Prihodi za decentralizirane funkcije</t>
  </si>
  <si>
    <t>Srednjoškolsko obrazovanje</t>
  </si>
  <si>
    <t>Rashodi za nabavku proizvedene dugotrajne imovine</t>
  </si>
  <si>
    <t>Rashodi za nabavku nefinancijske imovine</t>
  </si>
  <si>
    <t xml:space="preserve">Izvor financiranja 58 </t>
  </si>
  <si>
    <t>Prenesena sredstva -pomoći</t>
  </si>
  <si>
    <t>Izvor financiranja 73</t>
  </si>
  <si>
    <t>Prihodi od prodaje ili zamjene nef. Imovine</t>
  </si>
  <si>
    <t>Izvor financiranja 78</t>
  </si>
  <si>
    <t>Prenesena sredstva -Prihodi od prodaje ili zamjene nef. Imovine</t>
  </si>
  <si>
    <t>PROGRAM 5502</t>
  </si>
  <si>
    <t>Unapređenje kvalitete odgojno obrazovnog sustava</t>
  </si>
  <si>
    <t>Aktivnost A550203</t>
  </si>
  <si>
    <t>Program školskog kurikuluma</t>
  </si>
  <si>
    <t>Izvor financiranja 11</t>
  </si>
  <si>
    <t xml:space="preserve"> Opći prihodi i primici</t>
  </si>
  <si>
    <t>Aktivnost A550205</t>
  </si>
  <si>
    <t>Sufinanciranje rada pomoćnika u nastavi</t>
  </si>
  <si>
    <t>Izvor financiranja 51</t>
  </si>
  <si>
    <t xml:space="preserve">Pomoći </t>
  </si>
  <si>
    <t>Tekuće donacije u naravi</t>
  </si>
  <si>
    <t xml:space="preserve">Ostali rashodi </t>
  </si>
  <si>
    <t>Izvršenje 2024.</t>
  </si>
  <si>
    <t>Plan 2025.</t>
  </si>
  <si>
    <t>Plan za 2026.</t>
  </si>
  <si>
    <t>Projekcija
za 2027.</t>
  </si>
  <si>
    <t>Projekcija
za 2028.</t>
  </si>
  <si>
    <t>65 Prihodi s naslova osiguranja, refundacije štete i totalne štete</t>
  </si>
  <si>
    <t>58 Prenesena sredstva - pomoći za provođenje EU projekta</t>
  </si>
  <si>
    <t>483 Prenesena sredstva</t>
  </si>
  <si>
    <t>Pomoći</t>
  </si>
  <si>
    <t>Izvor financiranja 483</t>
  </si>
  <si>
    <t>Prenesena sredstva - namjenski prihodi</t>
  </si>
  <si>
    <t>Izvor financiranja 5.50</t>
  </si>
  <si>
    <t>Pomoći iz državnog proračuna kroz opće prihode i primitke</t>
  </si>
  <si>
    <t>Izvor financiranja 5.501200004 Pomoći iz državnog proračuna</t>
  </si>
  <si>
    <t>Izvor financiranja 5.5611 Europski socijalni fond</t>
  </si>
  <si>
    <t>Aktivnost A550221</t>
  </si>
  <si>
    <t xml:space="preserve"> Osiguranaje besplatnih zaliha menstrualnih higijenskih potrepština</t>
  </si>
  <si>
    <t>Aktivnost A550401</t>
  </si>
  <si>
    <t>Opremanje ustanova školstva</t>
  </si>
  <si>
    <t>098 Usluge obrazovanja koje nisu drugdje svrstane</t>
  </si>
  <si>
    <t>5.5011 Pomoći iz državnog proračuna</t>
  </si>
  <si>
    <t>5.5012 Pomoći iz državnog proračuna EU projekti</t>
  </si>
  <si>
    <t>5.561 Europski socijalni fond</t>
  </si>
  <si>
    <t>FINANCIJSKI PLAN GRADITELJSKE ŠKOLE ZA INDUSTRIJU I OBRT ZA 2026. I PROJEKCIJA ZA 2027. I 2028. GODINU</t>
  </si>
  <si>
    <t xml:space="preserve">FINANCIJSKI PLAN GRADITELJSKE ŠKOLE ZA INDUSTRIJU I OBRT ZA 2026. I PROJEKCIJA ZA 2027. I 2028. GODINU
</t>
  </si>
  <si>
    <t xml:space="preserve">
FINANCIJSKI PLAN GRADITELJSKE ŠKOLE ZA INDUSTRIJU I OBRT ZA 2026. I PROJEKCIJA ZA 2027. I 2028.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</si>
</sst>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2" fontId="6" fillId="3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>
      <alignment horizontal="right"/>
    </xf>
    <xf numFmtId="2" fontId="6" fillId="0" borderId="3" xfId="0" applyNumberFormat="1" applyFont="1" applyFill="1" applyBorder="1" applyAlignment="1" applyProtection="1">
      <alignment horizontal="right" wrapText="1"/>
    </xf>
    <xf numFmtId="2" fontId="6" fillId="0" borderId="3" xfId="0" applyNumberFormat="1" applyFont="1" applyBorder="1" applyAlignment="1">
      <alignment horizontal="right"/>
    </xf>
    <xf numFmtId="2" fontId="9" fillId="4" borderId="1" xfId="0" quotePrefix="1" applyNumberFormat="1" applyFont="1" applyFill="1" applyBorder="1" applyAlignment="1">
      <alignment horizontal="right"/>
    </xf>
    <xf numFmtId="2" fontId="9" fillId="4" borderId="3" xfId="0" applyNumberFormat="1" applyFont="1" applyFill="1" applyBorder="1" applyAlignment="1" applyProtection="1">
      <alignment horizontal="right" wrapText="1"/>
    </xf>
    <xf numFmtId="2" fontId="9" fillId="3" borderId="1" xfId="0" quotePrefix="1" applyNumberFormat="1" applyFont="1" applyFill="1" applyBorder="1" applyAlignment="1">
      <alignment horizontal="right"/>
    </xf>
    <xf numFmtId="2" fontId="9" fillId="3" borderId="3" xfId="0" quotePrefix="1" applyNumberFormat="1" applyFont="1" applyFill="1" applyBorder="1" applyAlignment="1">
      <alignment horizontal="right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2" fontId="7" fillId="2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2" fontId="3" fillId="2" borderId="4" xfId="0" applyNumberFormat="1" applyFont="1" applyFill="1" applyBorder="1" applyAlignment="1"/>
    <xf numFmtId="2" fontId="7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 applyProtection="1">
      <alignment horizontal="right" wrapText="1"/>
    </xf>
    <xf numFmtId="2" fontId="21" fillId="2" borderId="3" xfId="0" applyNumberFormat="1" applyFont="1" applyFill="1" applyBorder="1" applyAlignment="1">
      <alignment horizontal="right"/>
    </xf>
    <xf numFmtId="2" fontId="21" fillId="2" borderId="4" xfId="0" applyNumberFormat="1" applyFont="1" applyFill="1" applyBorder="1" applyAlignment="1">
      <alignment horizontal="right"/>
    </xf>
    <xf numFmtId="2" fontId="0" fillId="0" borderId="0" xfId="0" applyNumberFormat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21" fillId="2" borderId="4" xfId="0" applyNumberFormat="1" applyFont="1" applyFill="1" applyBorder="1" applyAlignment="1" applyProtection="1">
      <alignment horizontal="left" vertical="center" wrapText="1"/>
    </xf>
    <xf numFmtId="2" fontId="22" fillId="2" borderId="4" xfId="0" applyNumberFormat="1" applyFont="1" applyFill="1" applyBorder="1" applyAlignment="1">
      <alignment horizontal="right"/>
    </xf>
    <xf numFmtId="0" fontId="24" fillId="2" borderId="3" xfId="0" quotePrefix="1" applyFont="1" applyFill="1" applyBorder="1" applyAlignment="1">
      <alignment horizontal="left" vertical="center"/>
    </xf>
    <xf numFmtId="2" fontId="6" fillId="3" borderId="1" xfId="0" quotePrefix="1" applyNumberFormat="1" applyFont="1" applyFill="1" applyBorder="1" applyAlignment="1">
      <alignment horizontal="right"/>
    </xf>
    <xf numFmtId="2" fontId="6" fillId="3" borderId="3" xfId="0" quotePrefix="1" applyNumberFormat="1" applyFont="1" applyFill="1" applyBorder="1" applyAlignment="1">
      <alignment horizontal="right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2" fontId="22" fillId="2" borderId="3" xfId="0" applyNumberFormat="1" applyFont="1" applyFill="1" applyBorder="1" applyAlignment="1">
      <alignment horizontal="right"/>
    </xf>
    <xf numFmtId="0" fontId="21" fillId="2" borderId="2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2" fontId="26" fillId="0" borderId="3" xfId="0" applyNumberFormat="1" applyFont="1" applyBorder="1"/>
    <xf numFmtId="0" fontId="28" fillId="2" borderId="3" xfId="0" quotePrefix="1" applyFont="1" applyFill="1" applyBorder="1" applyAlignment="1">
      <alignment horizontal="left" vertical="center"/>
    </xf>
    <xf numFmtId="0" fontId="29" fillId="2" borderId="4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center" vertical="center" wrapText="1"/>
    </xf>
    <xf numFmtId="0" fontId="30" fillId="2" borderId="6" xfId="0" applyFont="1" applyFill="1" applyBorder="1" applyAlignment="1">
      <alignment horizontal="left" wrapText="1"/>
    </xf>
    <xf numFmtId="2" fontId="0" fillId="0" borderId="3" xfId="0" applyNumberFormat="1" applyBorder="1"/>
    <xf numFmtId="0" fontId="31" fillId="0" borderId="7" xfId="0" applyFont="1" applyBorder="1" applyAlignment="1">
      <alignment wrapText="1"/>
    </xf>
    <xf numFmtId="0" fontId="0" fillId="0" borderId="8" xfId="0" applyBorder="1"/>
    <xf numFmtId="2" fontId="32" fillId="2" borderId="3" xfId="0" applyNumberFormat="1" applyFont="1" applyFill="1" applyBorder="1" applyAlignment="1">
      <alignment vertical="center" wrapText="1"/>
    </xf>
    <xf numFmtId="2" fontId="33" fillId="0" borderId="3" xfId="0" applyNumberFormat="1" applyFont="1" applyBorder="1"/>
    <xf numFmtId="2" fontId="1" fillId="0" borderId="3" xfId="0" applyNumberFormat="1" applyFont="1" applyBorder="1"/>
    <xf numFmtId="2" fontId="6" fillId="2" borderId="3" xfId="0" applyNumberFormat="1" applyFont="1" applyFill="1" applyBorder="1" applyAlignment="1">
      <alignment horizontal="right"/>
    </xf>
    <xf numFmtId="4" fontId="25" fillId="3" borderId="6" xfId="0" applyNumberFormat="1" applyFont="1" applyFill="1" applyBorder="1" applyAlignment="1">
      <alignment horizontal="right" vertical="center" wrapText="1"/>
    </xf>
    <xf numFmtId="4" fontId="25" fillId="5" borderId="6" xfId="0" applyNumberFormat="1" applyFont="1" applyFill="1" applyBorder="1" applyAlignment="1">
      <alignment horizontal="right" vertical="center" wrapText="1"/>
    </xf>
    <xf numFmtId="0" fontId="25" fillId="5" borderId="6" xfId="0" applyFont="1" applyFill="1" applyBorder="1" applyAlignment="1">
      <alignment horizontal="right" vertical="center" wrapText="1"/>
    </xf>
    <xf numFmtId="0" fontId="25" fillId="5" borderId="6" xfId="0" applyFont="1" applyFill="1" applyBorder="1" applyAlignment="1">
      <alignment vertical="center" wrapText="1"/>
    </xf>
    <xf numFmtId="2" fontId="6" fillId="3" borderId="3" xfId="0" applyNumberFormat="1" applyFont="1" applyFill="1" applyBorder="1" applyAlignment="1">
      <alignment horizontal="right" wrapText="1"/>
    </xf>
    <xf numFmtId="0" fontId="0" fillId="0" borderId="5" xfId="0" applyBorder="1"/>
    <xf numFmtId="0" fontId="8" fillId="2" borderId="9" xfId="0" applyFont="1" applyFill="1" applyBorder="1" applyAlignment="1">
      <alignment horizontal="left" vertical="center"/>
    </xf>
    <xf numFmtId="2" fontId="3" fillId="2" borderId="9" xfId="0" applyNumberFormat="1" applyFont="1" applyFill="1" applyBorder="1" applyAlignment="1">
      <alignment horizontal="right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2" fontId="34" fillId="2" borderId="4" xfId="0" applyNumberFormat="1" applyFont="1" applyFill="1" applyBorder="1" applyAlignment="1">
      <alignment horizontal="right"/>
    </xf>
    <xf numFmtId="2" fontId="34" fillId="2" borderId="3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21" fillId="2" borderId="1" xfId="0" applyNumberFormat="1" applyFont="1" applyFill="1" applyBorder="1" applyAlignment="1" applyProtection="1">
      <alignment horizontal="center" vertical="center" wrapText="1"/>
    </xf>
    <xf numFmtId="0" fontId="21" fillId="2" borderId="2" xfId="0" applyNumberFormat="1" applyFont="1" applyFill="1" applyBorder="1" applyAlignment="1" applyProtection="1">
      <alignment horizontal="center" vertical="center" wrapText="1"/>
    </xf>
    <xf numFmtId="0" fontId="21" fillId="2" borderId="4" xfId="0" applyNumberFormat="1" applyFont="1" applyFill="1" applyBorder="1" applyAlignment="1" applyProtection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 wrapText="1"/>
    </xf>
    <xf numFmtId="0" fontId="27" fillId="2" borderId="4" xfId="0" applyNumberFormat="1" applyFont="1" applyFill="1" applyBorder="1" applyAlignment="1" applyProtection="1">
      <alignment horizontal="center" vertical="center" wrapText="1"/>
    </xf>
    <xf numFmtId="0" fontId="27" fillId="2" borderId="1" xfId="0" applyNumberFormat="1" applyFont="1" applyFill="1" applyBorder="1" applyAlignment="1" applyProtection="1">
      <alignment horizontal="left" vertical="center" wrapText="1"/>
    </xf>
    <xf numFmtId="0" fontId="27" fillId="2" borderId="2" xfId="0" applyNumberFormat="1" applyFont="1" applyFill="1" applyBorder="1" applyAlignment="1" applyProtection="1">
      <alignment horizontal="left" vertical="center" wrapText="1"/>
    </xf>
    <xf numFmtId="0" fontId="27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23" fillId="2" borderId="2" xfId="0" applyNumberFormat="1" applyFont="1" applyFill="1" applyBorder="1" applyAlignment="1" applyProtection="1">
      <alignment horizontal="left" vertical="center" wrapText="1"/>
    </xf>
    <xf numFmtId="0" fontId="2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center" vertical="center" wrapText="1"/>
    </xf>
    <xf numFmtId="0" fontId="22" fillId="2" borderId="2" xfId="0" applyNumberFormat="1" applyFont="1" applyFill="1" applyBorder="1" applyAlignment="1" applyProtection="1">
      <alignment horizontal="center" vertical="center" wrapText="1"/>
    </xf>
    <xf numFmtId="0" fontId="22" fillId="2" borderId="4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Normal="100" workbookViewId="0">
      <selection activeCell="Q17" sqref="Q1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7" t="s">
        <v>140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0" ht="18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</row>
    <row r="3" spans="1:10" ht="15.75" x14ac:dyDescent="0.25">
      <c r="A3" s="127" t="s">
        <v>19</v>
      </c>
      <c r="B3" s="127"/>
      <c r="C3" s="127"/>
      <c r="D3" s="127"/>
      <c r="E3" s="127"/>
      <c r="F3" s="127"/>
      <c r="G3" s="127"/>
      <c r="H3" s="127"/>
      <c r="I3" s="140"/>
      <c r="J3" s="140"/>
    </row>
    <row r="4" spans="1:10" ht="18" x14ac:dyDescent="0.25">
      <c r="A4" s="24"/>
      <c r="B4" s="24"/>
      <c r="C4" s="24"/>
      <c r="D4" s="24"/>
      <c r="E4" s="24"/>
      <c r="F4" s="24"/>
      <c r="G4" s="24"/>
      <c r="H4" s="24"/>
      <c r="I4" s="5"/>
      <c r="J4" s="5"/>
    </row>
    <row r="5" spans="1:10" ht="15.75" x14ac:dyDescent="0.25">
      <c r="A5" s="127" t="s">
        <v>25</v>
      </c>
      <c r="B5" s="128"/>
      <c r="C5" s="128"/>
      <c r="D5" s="128"/>
      <c r="E5" s="128"/>
      <c r="F5" s="128"/>
      <c r="G5" s="128"/>
      <c r="H5" s="128"/>
      <c r="I5" s="128"/>
      <c r="J5" s="12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31</v>
      </c>
    </row>
    <row r="7" spans="1:10" ht="25.5" x14ac:dyDescent="0.25">
      <c r="A7" s="28"/>
      <c r="B7" s="29"/>
      <c r="C7" s="29"/>
      <c r="D7" s="30"/>
      <c r="E7" s="31"/>
      <c r="F7" s="88" t="s">
        <v>115</v>
      </c>
      <c r="G7" s="3" t="s">
        <v>116</v>
      </c>
      <c r="H7" s="3" t="s">
        <v>117</v>
      </c>
      <c r="I7" s="3" t="s">
        <v>118</v>
      </c>
      <c r="J7" s="3" t="s">
        <v>119</v>
      </c>
    </row>
    <row r="8" spans="1:10" x14ac:dyDescent="0.25">
      <c r="A8" s="132" t="s">
        <v>0</v>
      </c>
      <c r="B8" s="126"/>
      <c r="C8" s="126"/>
      <c r="D8" s="126"/>
      <c r="E8" s="141"/>
      <c r="F8" s="112">
        <v>816625.11</v>
      </c>
      <c r="G8" s="51">
        <v>1133076.8999999999</v>
      </c>
      <c r="H8" s="51">
        <v>1037438.55</v>
      </c>
      <c r="I8" s="51">
        <v>1037438.55</v>
      </c>
      <c r="J8" s="51">
        <v>1037438.55</v>
      </c>
    </row>
    <row r="9" spans="1:10" x14ac:dyDescent="0.25">
      <c r="A9" s="142" t="s">
        <v>32</v>
      </c>
      <c r="B9" s="143"/>
      <c r="C9" s="143"/>
      <c r="D9" s="143"/>
      <c r="E9" s="139"/>
      <c r="F9" s="113">
        <v>816552.03</v>
      </c>
      <c r="G9" s="52">
        <v>1133037.1200000001</v>
      </c>
      <c r="H9" s="52">
        <v>1037438.55</v>
      </c>
      <c r="I9" s="52">
        <v>1037438.55</v>
      </c>
      <c r="J9" s="52">
        <v>1037438.55</v>
      </c>
    </row>
    <row r="10" spans="1:10" x14ac:dyDescent="0.25">
      <c r="A10" s="144" t="s">
        <v>33</v>
      </c>
      <c r="B10" s="139"/>
      <c r="C10" s="139"/>
      <c r="D10" s="139"/>
      <c r="E10" s="139"/>
      <c r="F10" s="114">
        <v>73.08</v>
      </c>
      <c r="G10" s="52">
        <v>39.18</v>
      </c>
      <c r="H10" s="52"/>
      <c r="I10" s="52"/>
      <c r="J10" s="52"/>
    </row>
    <row r="11" spans="1:10" x14ac:dyDescent="0.25">
      <c r="A11" s="33" t="s">
        <v>1</v>
      </c>
      <c r="B11" s="41"/>
      <c r="C11" s="41"/>
      <c r="D11" s="41"/>
      <c r="E11" s="41"/>
      <c r="F11" s="112">
        <v>816695.65</v>
      </c>
      <c r="G11" s="51">
        <v>1137084.05</v>
      </c>
      <c r="H11" s="51">
        <v>1038426.58</v>
      </c>
      <c r="I11" s="51">
        <v>1037438.55</v>
      </c>
      <c r="J11" s="51">
        <v>1037438.55</v>
      </c>
    </row>
    <row r="12" spans="1:10" x14ac:dyDescent="0.25">
      <c r="A12" s="145" t="s">
        <v>34</v>
      </c>
      <c r="B12" s="143"/>
      <c r="C12" s="143"/>
      <c r="D12" s="143"/>
      <c r="E12" s="143"/>
      <c r="F12" s="113">
        <v>815909.74</v>
      </c>
      <c r="G12" s="52">
        <v>1133378.51</v>
      </c>
      <c r="H12" s="52">
        <v>103786.58</v>
      </c>
      <c r="I12" s="52">
        <v>1036798.55</v>
      </c>
      <c r="J12" s="52">
        <v>1036798.55</v>
      </c>
    </row>
    <row r="13" spans="1:10" x14ac:dyDescent="0.25">
      <c r="A13" s="138" t="s">
        <v>35</v>
      </c>
      <c r="B13" s="139"/>
      <c r="C13" s="139"/>
      <c r="D13" s="139"/>
      <c r="E13" s="139"/>
      <c r="F13" s="115">
        <v>785.91</v>
      </c>
      <c r="G13" s="54">
        <v>3705.54</v>
      </c>
      <c r="H13" s="54">
        <v>640</v>
      </c>
      <c r="I13" s="54">
        <v>640</v>
      </c>
      <c r="J13" s="54">
        <v>640</v>
      </c>
    </row>
    <row r="14" spans="1:10" x14ac:dyDescent="0.25">
      <c r="A14" s="125" t="s">
        <v>56</v>
      </c>
      <c r="B14" s="126"/>
      <c r="C14" s="126"/>
      <c r="D14" s="126"/>
      <c r="E14" s="126"/>
      <c r="F14" s="116">
        <f>SUM(F8-F11)</f>
        <v>-70.540000000037253</v>
      </c>
      <c r="G14" s="116">
        <f>SUM(G8-G11)</f>
        <v>-4007.1500000001397</v>
      </c>
      <c r="H14" s="116">
        <f>SUM(H8-H11)</f>
        <v>-988.02999999991152</v>
      </c>
      <c r="I14" s="116">
        <f>SUM(I8-I11)</f>
        <v>0</v>
      </c>
      <c r="J14" s="116">
        <f>SUM(J8-J11)</f>
        <v>0</v>
      </c>
    </row>
    <row r="15" spans="1:10" ht="18" x14ac:dyDescent="0.25">
      <c r="A15" s="2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127" t="s">
        <v>26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ht="18" x14ac:dyDescent="0.25">
      <c r="A17" s="2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8"/>
      <c r="B18" s="29"/>
      <c r="C18" s="29"/>
      <c r="D18" s="30"/>
      <c r="E18" s="31"/>
      <c r="F18" s="88" t="s">
        <v>115</v>
      </c>
      <c r="G18" s="3" t="s">
        <v>116</v>
      </c>
      <c r="H18" s="3" t="s">
        <v>117</v>
      </c>
      <c r="I18" s="3" t="s">
        <v>118</v>
      </c>
      <c r="J18" s="3" t="s">
        <v>119</v>
      </c>
    </row>
    <row r="19" spans="1:10" x14ac:dyDescent="0.25">
      <c r="A19" s="138" t="s">
        <v>36</v>
      </c>
      <c r="B19" s="139"/>
      <c r="C19" s="139"/>
      <c r="D19" s="139"/>
      <c r="E19" s="139"/>
      <c r="F19" s="54"/>
      <c r="G19" s="54"/>
      <c r="H19" s="54"/>
      <c r="I19" s="54"/>
      <c r="J19" s="53"/>
    </row>
    <row r="20" spans="1:10" x14ac:dyDescent="0.25">
      <c r="A20" s="138" t="s">
        <v>37</v>
      </c>
      <c r="B20" s="139"/>
      <c r="C20" s="139"/>
      <c r="D20" s="139"/>
      <c r="E20" s="139"/>
      <c r="F20" s="54"/>
      <c r="G20" s="54"/>
      <c r="H20" s="54"/>
      <c r="I20" s="54"/>
      <c r="J20" s="53"/>
    </row>
    <row r="21" spans="1:10" x14ac:dyDescent="0.25">
      <c r="A21" s="125" t="s">
        <v>2</v>
      </c>
      <c r="B21" s="126"/>
      <c r="C21" s="126"/>
      <c r="D21" s="126"/>
      <c r="E21" s="126"/>
      <c r="F21" s="51">
        <f>F19-F20</f>
        <v>0</v>
      </c>
      <c r="G21" s="51">
        <f t="shared" ref="G21:J21" si="0">G19-G20</f>
        <v>0</v>
      </c>
      <c r="H21" s="51">
        <f t="shared" si="0"/>
        <v>0</v>
      </c>
      <c r="I21" s="51">
        <f t="shared" si="0"/>
        <v>0</v>
      </c>
      <c r="J21" s="51">
        <f t="shared" si="0"/>
        <v>0</v>
      </c>
    </row>
    <row r="22" spans="1:10" x14ac:dyDescent="0.25">
      <c r="A22" s="125" t="s">
        <v>57</v>
      </c>
      <c r="B22" s="126"/>
      <c r="C22" s="126"/>
      <c r="D22" s="126"/>
      <c r="E22" s="126"/>
      <c r="F22" s="51">
        <f>F14+F21</f>
        <v>-70.540000000037253</v>
      </c>
      <c r="G22" s="51">
        <f t="shared" ref="G22:J22" si="1">G14+G21</f>
        <v>-4007.1500000001397</v>
      </c>
      <c r="H22" s="51">
        <f t="shared" si="1"/>
        <v>-988.02999999991152</v>
      </c>
      <c r="I22" s="51">
        <f t="shared" si="1"/>
        <v>0</v>
      </c>
      <c r="J22" s="51">
        <f t="shared" si="1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127" t="s">
        <v>58</v>
      </c>
      <c r="B24" s="128"/>
      <c r="C24" s="128"/>
      <c r="D24" s="128"/>
      <c r="E24" s="128"/>
      <c r="F24" s="128"/>
      <c r="G24" s="128"/>
      <c r="H24" s="128"/>
      <c r="I24" s="128"/>
      <c r="J24" s="128"/>
    </row>
    <row r="25" spans="1:10" ht="15.75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25.5" x14ac:dyDescent="0.25">
      <c r="A26" s="28"/>
      <c r="B26" s="29"/>
      <c r="C26" s="29"/>
      <c r="D26" s="30"/>
      <c r="E26" s="31"/>
      <c r="F26" s="88" t="s">
        <v>115</v>
      </c>
      <c r="G26" s="3" t="s">
        <v>116</v>
      </c>
      <c r="H26" s="3" t="s">
        <v>117</v>
      </c>
      <c r="I26" s="3" t="s">
        <v>118</v>
      </c>
      <c r="J26" s="3" t="s">
        <v>119</v>
      </c>
    </row>
    <row r="27" spans="1:10" ht="15" customHeight="1" x14ac:dyDescent="0.25">
      <c r="A27" s="129" t="s">
        <v>59</v>
      </c>
      <c r="B27" s="130"/>
      <c r="C27" s="130"/>
      <c r="D27" s="130"/>
      <c r="E27" s="131"/>
      <c r="F27" s="55">
        <v>0</v>
      </c>
      <c r="G27" s="55">
        <v>4242.54</v>
      </c>
      <c r="H27" s="55">
        <v>0</v>
      </c>
      <c r="I27" s="55">
        <v>0</v>
      </c>
      <c r="J27" s="56">
        <v>0</v>
      </c>
    </row>
    <row r="28" spans="1:10" ht="15" customHeight="1" x14ac:dyDescent="0.25">
      <c r="A28" s="125" t="s">
        <v>60</v>
      </c>
      <c r="B28" s="126"/>
      <c r="C28" s="126"/>
      <c r="D28" s="126"/>
      <c r="E28" s="126"/>
      <c r="F28" s="57">
        <f>F22+F27</f>
        <v>-70.540000000037253</v>
      </c>
      <c r="G28" s="57">
        <v>0</v>
      </c>
      <c r="H28" s="57"/>
      <c r="I28" s="57">
        <f t="shared" ref="I28:J28" si="2">I22+I27</f>
        <v>0</v>
      </c>
      <c r="J28" s="58">
        <f t="shared" si="2"/>
        <v>0</v>
      </c>
    </row>
    <row r="29" spans="1:10" ht="45" customHeight="1" x14ac:dyDescent="0.25">
      <c r="A29" s="132" t="s">
        <v>61</v>
      </c>
      <c r="B29" s="133"/>
      <c r="C29" s="133"/>
      <c r="D29" s="133"/>
      <c r="E29" s="134"/>
      <c r="F29" s="57">
        <f>F14+F21+F27-F28</f>
        <v>0</v>
      </c>
      <c r="G29" s="57">
        <v>4665.7700000000004</v>
      </c>
      <c r="H29" s="57">
        <f t="shared" ref="H29:J29" si="3">H14+H21+H27-H28</f>
        <v>-988.02999999991152</v>
      </c>
      <c r="I29" s="57">
        <f t="shared" si="3"/>
        <v>0</v>
      </c>
      <c r="J29" s="58">
        <f t="shared" si="3"/>
        <v>0</v>
      </c>
    </row>
    <row r="30" spans="1:10" ht="15.75" x14ac:dyDescent="0.25">
      <c r="A30" s="42"/>
      <c r="B30" s="43"/>
      <c r="C30" s="43"/>
      <c r="D30" s="43"/>
      <c r="E30" s="43"/>
      <c r="F30" s="43"/>
      <c r="G30" s="43"/>
      <c r="H30" s="43"/>
      <c r="I30" s="43"/>
      <c r="J30" s="43"/>
    </row>
    <row r="31" spans="1:10" ht="15.75" x14ac:dyDescent="0.25">
      <c r="A31" s="135" t="s">
        <v>55</v>
      </c>
      <c r="B31" s="135"/>
      <c r="C31" s="135"/>
      <c r="D31" s="135"/>
      <c r="E31" s="135"/>
      <c r="F31" s="135"/>
      <c r="G31" s="135"/>
      <c r="H31" s="135"/>
      <c r="I31" s="135"/>
      <c r="J31" s="135"/>
    </row>
    <row r="32" spans="1:10" ht="18" x14ac:dyDescent="0.25">
      <c r="A32" s="44"/>
      <c r="B32" s="45"/>
      <c r="C32" s="45"/>
      <c r="D32" s="45"/>
      <c r="E32" s="45"/>
      <c r="F32" s="45"/>
      <c r="G32" s="45"/>
      <c r="H32" s="46"/>
      <c r="I32" s="46"/>
      <c r="J32" s="46"/>
    </row>
    <row r="33" spans="1:10" ht="25.5" x14ac:dyDescent="0.25">
      <c r="A33" s="47"/>
      <c r="B33" s="48"/>
      <c r="C33" s="48"/>
      <c r="D33" s="49"/>
      <c r="E33" s="50"/>
      <c r="F33" s="88" t="s">
        <v>115</v>
      </c>
      <c r="G33" s="3" t="s">
        <v>116</v>
      </c>
      <c r="H33" s="3" t="s">
        <v>117</v>
      </c>
      <c r="I33" s="3" t="s">
        <v>118</v>
      </c>
      <c r="J33" s="3" t="s">
        <v>119</v>
      </c>
    </row>
    <row r="34" spans="1:10" x14ac:dyDescent="0.25">
      <c r="A34" s="129" t="s">
        <v>59</v>
      </c>
      <c r="B34" s="130"/>
      <c r="C34" s="130"/>
      <c r="D34" s="130"/>
      <c r="E34" s="131"/>
      <c r="F34" s="55"/>
      <c r="G34" s="55"/>
      <c r="H34" s="55"/>
      <c r="I34" s="55"/>
      <c r="J34" s="56"/>
    </row>
    <row r="35" spans="1:10" ht="28.5" customHeight="1" x14ac:dyDescent="0.25">
      <c r="A35" s="129" t="s">
        <v>62</v>
      </c>
      <c r="B35" s="130"/>
      <c r="C35" s="130"/>
      <c r="D35" s="130"/>
      <c r="E35" s="131"/>
      <c r="F35" s="55"/>
      <c r="G35" s="55"/>
      <c r="H35" s="55"/>
      <c r="I35" s="55"/>
      <c r="J35" s="56"/>
    </row>
    <row r="36" spans="1:10" x14ac:dyDescent="0.25">
      <c r="A36" s="129" t="s">
        <v>63</v>
      </c>
      <c r="B36" s="136"/>
      <c r="C36" s="136"/>
      <c r="D36" s="136"/>
      <c r="E36" s="137"/>
      <c r="F36" s="55"/>
      <c r="G36" s="55"/>
      <c r="H36" s="55"/>
      <c r="I36" s="55"/>
      <c r="J36" s="56"/>
    </row>
    <row r="37" spans="1:10" ht="15" customHeight="1" x14ac:dyDescent="0.25">
      <c r="A37" s="125" t="s">
        <v>60</v>
      </c>
      <c r="B37" s="126"/>
      <c r="C37" s="126"/>
      <c r="D37" s="126"/>
      <c r="E37" s="126"/>
      <c r="F37" s="84"/>
      <c r="G37" s="84"/>
      <c r="H37" s="84"/>
      <c r="I37" s="84"/>
      <c r="J37" s="85"/>
    </row>
    <row r="38" spans="1:10" ht="17.25" customHeight="1" x14ac:dyDescent="0.25"/>
    <row r="39" spans="1:10" x14ac:dyDescent="0.25">
      <c r="A39" s="123"/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  <col min="11" max="11" width="10.7109375" customWidth="1"/>
    <col min="12" max="12" width="13.28515625" customWidth="1"/>
    <col min="13" max="13" width="0.140625" hidden="1" customWidth="1"/>
    <col min="14" max="14" width="26.85546875" hidden="1" customWidth="1"/>
    <col min="15" max="15" width="28.7109375" hidden="1" customWidth="1"/>
    <col min="18" max="18" width="19.5703125" customWidth="1"/>
  </cols>
  <sheetData>
    <row r="1" spans="1:8" ht="42" customHeight="1" x14ac:dyDescent="0.25">
      <c r="A1" s="127" t="s">
        <v>139</v>
      </c>
      <c r="B1" s="127"/>
      <c r="C1" s="127"/>
      <c r="D1" s="127"/>
      <c r="E1" s="127"/>
      <c r="F1" s="127"/>
      <c r="G1" s="127"/>
      <c r="H1" s="12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7" t="s">
        <v>19</v>
      </c>
      <c r="B3" s="127"/>
      <c r="C3" s="127"/>
      <c r="D3" s="127"/>
      <c r="E3" s="127"/>
      <c r="F3" s="127"/>
      <c r="G3" s="127"/>
      <c r="H3" s="12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7" t="s">
        <v>4</v>
      </c>
      <c r="B5" s="127"/>
      <c r="C5" s="127"/>
      <c r="D5" s="127"/>
      <c r="E5" s="127"/>
      <c r="F5" s="127"/>
      <c r="G5" s="127"/>
      <c r="H5" s="12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27" t="s">
        <v>38</v>
      </c>
      <c r="B7" s="127"/>
      <c r="C7" s="127"/>
      <c r="D7" s="127"/>
      <c r="E7" s="127"/>
      <c r="F7" s="127"/>
      <c r="G7" s="127"/>
      <c r="H7" s="12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115</v>
      </c>
      <c r="E9" s="20" t="s">
        <v>116</v>
      </c>
      <c r="F9" s="20" t="s">
        <v>117</v>
      </c>
      <c r="G9" s="20" t="s">
        <v>118</v>
      </c>
      <c r="H9" s="20" t="s">
        <v>119</v>
      </c>
    </row>
    <row r="10" spans="1:8" x14ac:dyDescent="0.25">
      <c r="A10" s="35"/>
      <c r="B10" s="36"/>
      <c r="C10" s="34" t="s">
        <v>0</v>
      </c>
      <c r="D10" s="59">
        <v>816625.11</v>
      </c>
      <c r="E10" s="59">
        <f>SUM(E11+E17)</f>
        <v>1133076.8999999999</v>
      </c>
      <c r="F10" s="59">
        <f>SUM(F11+F17)</f>
        <v>1037438.55</v>
      </c>
      <c r="G10" s="59">
        <f>SUM(G11+G17)</f>
        <v>1037438.55</v>
      </c>
      <c r="H10" s="59">
        <f>SUM(H11+H17)</f>
        <v>1037438.55</v>
      </c>
    </row>
    <row r="11" spans="1:8" ht="15.75" customHeight="1" x14ac:dyDescent="0.25">
      <c r="A11" s="11">
        <v>6</v>
      </c>
      <c r="B11" s="11"/>
      <c r="C11" s="11" t="s">
        <v>7</v>
      </c>
      <c r="D11" s="75">
        <f>SUM(D12:D16)</f>
        <v>816552.03</v>
      </c>
      <c r="E11" s="75">
        <f>SUM(E12:E16)</f>
        <v>1133037.72</v>
      </c>
      <c r="F11" s="75">
        <f>SUM(F12:F16)</f>
        <v>1037438.55</v>
      </c>
      <c r="G11" s="75">
        <f>SUM(G12:G16)</f>
        <v>1037438.55</v>
      </c>
      <c r="H11" s="75">
        <f>SUM(H12:H16)</f>
        <v>1037438.55</v>
      </c>
    </row>
    <row r="12" spans="1:8" ht="38.25" x14ac:dyDescent="0.25">
      <c r="A12" s="11"/>
      <c r="B12" s="16">
        <v>63</v>
      </c>
      <c r="C12" s="16" t="s">
        <v>28</v>
      </c>
      <c r="D12" s="98">
        <v>745058.1</v>
      </c>
      <c r="E12" s="62">
        <v>1020717.32</v>
      </c>
      <c r="F12" s="62">
        <v>909287</v>
      </c>
      <c r="G12" s="62">
        <v>909287</v>
      </c>
      <c r="H12" s="62">
        <v>909287</v>
      </c>
    </row>
    <row r="13" spans="1:8" x14ac:dyDescent="0.25">
      <c r="A13" s="12"/>
      <c r="B13" s="12">
        <v>64</v>
      </c>
      <c r="C13" s="17" t="s">
        <v>64</v>
      </c>
      <c r="D13" s="64">
        <v>1.02</v>
      </c>
      <c r="E13" s="65">
        <v>1.5</v>
      </c>
      <c r="F13" s="65">
        <v>1.5</v>
      </c>
      <c r="G13" s="65">
        <v>1.5</v>
      </c>
      <c r="H13" s="65">
        <v>1.5</v>
      </c>
    </row>
    <row r="14" spans="1:8" x14ac:dyDescent="0.25">
      <c r="A14" s="12"/>
      <c r="B14" s="63">
        <v>65</v>
      </c>
      <c r="C14" s="17" t="s">
        <v>65</v>
      </c>
      <c r="D14" s="64"/>
      <c r="E14" s="65">
        <v>66.36</v>
      </c>
      <c r="F14" s="65">
        <v>40</v>
      </c>
      <c r="G14" s="65">
        <v>40</v>
      </c>
      <c r="H14" s="65">
        <v>40</v>
      </c>
    </row>
    <row r="15" spans="1:8" x14ac:dyDescent="0.25">
      <c r="A15" s="12"/>
      <c r="B15" s="63">
        <v>66</v>
      </c>
      <c r="C15" s="17" t="s">
        <v>66</v>
      </c>
      <c r="D15" s="64">
        <v>1691.99</v>
      </c>
      <c r="E15" s="65">
        <v>1698.5</v>
      </c>
      <c r="F15" s="65">
        <v>1698.5</v>
      </c>
      <c r="G15" s="65">
        <v>1698.5</v>
      </c>
      <c r="H15" s="65">
        <v>1698.5</v>
      </c>
    </row>
    <row r="16" spans="1:8" ht="38.25" x14ac:dyDescent="0.25">
      <c r="A16" s="12"/>
      <c r="B16" s="12">
        <v>67</v>
      </c>
      <c r="C16" s="16" t="s">
        <v>29</v>
      </c>
      <c r="D16" s="62">
        <v>69800.92</v>
      </c>
      <c r="E16" s="62">
        <v>110554.04</v>
      </c>
      <c r="F16" s="62">
        <v>126411.55</v>
      </c>
      <c r="G16" s="62">
        <v>126411.55</v>
      </c>
      <c r="H16" s="62">
        <v>126411.55</v>
      </c>
    </row>
    <row r="17" spans="1:8" ht="25.5" x14ac:dyDescent="0.25">
      <c r="A17" s="14">
        <v>7</v>
      </c>
      <c r="B17" s="15"/>
      <c r="C17" s="25" t="s">
        <v>8</v>
      </c>
      <c r="D17" s="75">
        <v>73.08</v>
      </c>
      <c r="E17" s="75">
        <f>SUM(E18)</f>
        <v>39.18</v>
      </c>
      <c r="F17" s="75">
        <f>SUM(F18)</f>
        <v>0</v>
      </c>
      <c r="G17" s="75">
        <f>SUM(G18)</f>
        <v>0</v>
      </c>
      <c r="H17" s="75">
        <f>SUM(H18)</f>
        <v>0</v>
      </c>
    </row>
    <row r="18" spans="1:8" ht="38.25" x14ac:dyDescent="0.25">
      <c r="A18" s="16"/>
      <c r="B18" s="16">
        <v>72</v>
      </c>
      <c r="C18" s="26" t="s">
        <v>27</v>
      </c>
      <c r="D18" s="61">
        <v>73.08</v>
      </c>
      <c r="E18" s="62">
        <v>39.18</v>
      </c>
      <c r="F18" s="62">
        <v>0</v>
      </c>
      <c r="G18" s="62">
        <v>0</v>
      </c>
      <c r="H18" s="62">
        <v>0</v>
      </c>
    </row>
    <row r="19" spans="1:8" ht="15.75" customHeight="1" x14ac:dyDescent="0.25"/>
    <row r="20" spans="1:8" ht="15.75" customHeight="1" x14ac:dyDescent="0.25"/>
    <row r="21" spans="1:8" ht="15.75" x14ac:dyDescent="0.25">
      <c r="A21" s="127" t="s">
        <v>39</v>
      </c>
      <c r="B21" s="127"/>
      <c r="C21" s="127"/>
      <c r="D21" s="127"/>
      <c r="E21" s="127"/>
      <c r="F21" s="127"/>
      <c r="G21" s="127"/>
      <c r="H21" s="127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20" t="s">
        <v>5</v>
      </c>
      <c r="B23" s="19" t="s">
        <v>6</v>
      </c>
      <c r="C23" s="19" t="s">
        <v>9</v>
      </c>
      <c r="D23" s="19" t="s">
        <v>115</v>
      </c>
      <c r="E23" s="20" t="s">
        <v>116</v>
      </c>
      <c r="F23" s="20" t="s">
        <v>117</v>
      </c>
      <c r="G23" s="20" t="s">
        <v>118</v>
      </c>
      <c r="H23" s="20" t="s">
        <v>119</v>
      </c>
    </row>
    <row r="24" spans="1:8" x14ac:dyDescent="0.25">
      <c r="A24" s="35"/>
      <c r="B24" s="36"/>
      <c r="C24" s="34" t="s">
        <v>1</v>
      </c>
      <c r="D24" s="60">
        <f>SUM(D25+D30)</f>
        <v>816695.64999999991</v>
      </c>
      <c r="E24" s="60">
        <f>SUM(E25+E30)</f>
        <v>1137084.05</v>
      </c>
      <c r="F24" s="60">
        <f>SUM(F25+F30)</f>
        <v>1038426.5800000001</v>
      </c>
      <c r="G24" s="60">
        <f>SUM(G25+G30)</f>
        <v>1037438.55</v>
      </c>
      <c r="H24" s="60">
        <f>SUM(H25+H30)</f>
        <v>1037438.55</v>
      </c>
    </row>
    <row r="25" spans="1:8" x14ac:dyDescent="0.25">
      <c r="A25" s="11">
        <v>3</v>
      </c>
      <c r="B25" s="11"/>
      <c r="C25" s="11" t="s">
        <v>10</v>
      </c>
      <c r="D25" s="75">
        <f>SUM(D26:D29)</f>
        <v>815909.73999999987</v>
      </c>
      <c r="E25" s="75">
        <f>SUM(E26:E29)</f>
        <v>1133378.51</v>
      </c>
      <c r="F25" s="75">
        <f>SUM(F26:F29)</f>
        <v>1037786.5800000001</v>
      </c>
      <c r="G25" s="75">
        <f>SUM(G26:G29)</f>
        <v>1036798.55</v>
      </c>
      <c r="H25" s="75">
        <f>SUM(H26:H29)</f>
        <v>1036798.55</v>
      </c>
    </row>
    <row r="26" spans="1:8" x14ac:dyDescent="0.25">
      <c r="A26" s="11"/>
      <c r="B26" s="16">
        <v>31</v>
      </c>
      <c r="C26" s="16" t="s">
        <v>11</v>
      </c>
      <c r="D26" s="72">
        <v>757695.44</v>
      </c>
      <c r="E26" s="62">
        <f>SUM(48225.56+836600+27500+13500+140500)</f>
        <v>1066325.56</v>
      </c>
      <c r="F26" s="62">
        <f>SUM(64027.55+907500)</f>
        <v>971527.55</v>
      </c>
      <c r="G26" s="62">
        <f>SUM(64027.55+907500)</f>
        <v>971527.55</v>
      </c>
      <c r="H26" s="62">
        <f>SUM(64027.55+907500)</f>
        <v>971527.55</v>
      </c>
    </row>
    <row r="27" spans="1:8" x14ac:dyDescent="0.25">
      <c r="A27" s="12"/>
      <c r="B27" s="12">
        <v>32</v>
      </c>
      <c r="C27" s="12" t="s">
        <v>22</v>
      </c>
      <c r="D27" s="73">
        <v>57999.98</v>
      </c>
      <c r="E27" s="62">
        <f>SUM(60616.48+5750.81+265.45+110.44)</f>
        <v>66743.180000000008</v>
      </c>
      <c r="F27" s="62">
        <f>SUM(62272+3693.03)</f>
        <v>65965.03</v>
      </c>
      <c r="G27" s="62">
        <v>64977</v>
      </c>
      <c r="H27" s="62">
        <v>64977</v>
      </c>
    </row>
    <row r="28" spans="1:8" x14ac:dyDescent="0.25">
      <c r="A28" s="12"/>
      <c r="B28" s="12">
        <v>34</v>
      </c>
      <c r="C28" s="17" t="s">
        <v>67</v>
      </c>
      <c r="D28" s="73">
        <v>111.32</v>
      </c>
      <c r="E28" s="61">
        <v>125.27</v>
      </c>
      <c r="F28" s="62">
        <v>132</v>
      </c>
      <c r="G28" s="62">
        <v>132</v>
      </c>
      <c r="H28" s="62">
        <v>132</v>
      </c>
    </row>
    <row r="29" spans="1:8" x14ac:dyDescent="0.25">
      <c r="A29" s="12"/>
      <c r="B29" s="12">
        <v>38</v>
      </c>
      <c r="C29" s="17" t="s">
        <v>113</v>
      </c>
      <c r="D29" s="73">
        <v>103</v>
      </c>
      <c r="E29" s="61">
        <v>184.5</v>
      </c>
      <c r="F29" s="62">
        <v>162</v>
      </c>
      <c r="G29" s="62">
        <v>162</v>
      </c>
      <c r="H29" s="62">
        <v>162</v>
      </c>
    </row>
    <row r="30" spans="1:8" ht="25.5" x14ac:dyDescent="0.25">
      <c r="A30" s="14">
        <v>4</v>
      </c>
      <c r="B30" s="63"/>
      <c r="C30" s="66" t="s">
        <v>12</v>
      </c>
      <c r="D30" s="121">
        <v>785.91</v>
      </c>
      <c r="E30" s="121">
        <v>3705.54</v>
      </c>
      <c r="F30" s="122">
        <v>640</v>
      </c>
      <c r="G30" s="122">
        <v>640</v>
      </c>
      <c r="H30" s="122">
        <v>640</v>
      </c>
    </row>
    <row r="31" spans="1:8" ht="38.25" x14ac:dyDescent="0.25">
      <c r="A31" s="63"/>
      <c r="B31" s="63">
        <v>42</v>
      </c>
      <c r="C31" s="67" t="s">
        <v>13</v>
      </c>
      <c r="D31" s="68">
        <v>785.91</v>
      </c>
      <c r="E31" s="61">
        <f>SUM(1600+1400+600+105.54)</f>
        <v>3705.54</v>
      </c>
      <c r="F31" s="62">
        <f>SUM(600+40)</f>
        <v>640</v>
      </c>
      <c r="G31" s="62">
        <f>SUM(600+40)</f>
        <v>640</v>
      </c>
      <c r="H31" s="62">
        <f>SUM(600+40)</f>
        <v>640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50"/>
  <sheetViews>
    <sheetView zoomScale="112" zoomScaleNormal="112"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7" t="s">
        <v>138</v>
      </c>
      <c r="B1" s="127"/>
      <c r="C1" s="127"/>
      <c r="D1" s="127"/>
      <c r="E1" s="127"/>
      <c r="F1" s="12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27" t="s">
        <v>19</v>
      </c>
      <c r="B3" s="127"/>
      <c r="C3" s="127"/>
      <c r="D3" s="127"/>
      <c r="E3" s="127"/>
      <c r="F3" s="127"/>
    </row>
    <row r="4" spans="1:6" ht="18" x14ac:dyDescent="0.25">
      <c r="B4" s="24"/>
      <c r="C4" s="24"/>
      <c r="D4" s="24"/>
      <c r="E4" s="5"/>
      <c r="F4" s="5"/>
    </row>
    <row r="5" spans="1:6" ht="18" customHeight="1" x14ac:dyDescent="0.25">
      <c r="A5" s="127" t="s">
        <v>4</v>
      </c>
      <c r="B5" s="127"/>
      <c r="C5" s="127"/>
      <c r="D5" s="127"/>
      <c r="E5" s="127"/>
      <c r="F5" s="127"/>
    </row>
    <row r="6" spans="1:6" ht="18" x14ac:dyDescent="0.25">
      <c r="A6" s="24"/>
      <c r="B6" s="24"/>
      <c r="C6" s="24"/>
      <c r="D6" s="24"/>
      <c r="E6" s="5"/>
      <c r="F6" s="5"/>
    </row>
    <row r="7" spans="1:6" ht="15.75" customHeight="1" x14ac:dyDescent="0.25">
      <c r="A7" s="127" t="s">
        <v>40</v>
      </c>
      <c r="B7" s="127"/>
      <c r="C7" s="127"/>
      <c r="D7" s="127"/>
      <c r="E7" s="127"/>
      <c r="F7" s="127"/>
    </row>
    <row r="8" spans="1:6" ht="18" x14ac:dyDescent="0.25">
      <c r="A8" s="24"/>
      <c r="B8" s="24"/>
      <c r="C8" s="24"/>
      <c r="D8" s="24"/>
      <c r="E8" s="5"/>
      <c r="F8" s="5"/>
    </row>
    <row r="9" spans="1:6" ht="25.5" x14ac:dyDescent="0.25">
      <c r="A9" s="20" t="s">
        <v>42</v>
      </c>
      <c r="B9" s="19" t="s">
        <v>115</v>
      </c>
      <c r="C9" s="20" t="s">
        <v>116</v>
      </c>
      <c r="D9" s="20" t="s">
        <v>117</v>
      </c>
      <c r="E9" s="20" t="s">
        <v>118</v>
      </c>
      <c r="F9" s="20" t="s">
        <v>119</v>
      </c>
    </row>
    <row r="10" spans="1:6" x14ac:dyDescent="0.25">
      <c r="A10" s="37" t="s">
        <v>0</v>
      </c>
      <c r="B10" s="108">
        <v>816625.11</v>
      </c>
      <c r="C10" s="60">
        <f>SUM(C11+C13+C15+C17+C24)</f>
        <v>1133076.8999999999</v>
      </c>
      <c r="D10" s="60">
        <f>SUM(D11+D13+D15+D17+D24)</f>
        <v>1037438.55</v>
      </c>
      <c r="E10" s="60">
        <f>SUM(E11+E13+E15+E17+E24)</f>
        <v>1037438.55</v>
      </c>
      <c r="F10" s="60">
        <f>SUM(F11+F13+F15+F17+F24)</f>
        <v>1037438.55</v>
      </c>
    </row>
    <row r="11" spans="1:6" x14ac:dyDescent="0.25">
      <c r="A11" s="25" t="s">
        <v>45</v>
      </c>
      <c r="B11" s="62">
        <v>7587.96</v>
      </c>
      <c r="C11" s="75">
        <v>33004.050000000003</v>
      </c>
      <c r="D11" s="75">
        <v>52812.86</v>
      </c>
      <c r="E11" s="75">
        <v>52812.86</v>
      </c>
      <c r="F11" s="75">
        <v>52812.86</v>
      </c>
    </row>
    <row r="12" spans="1:6" x14ac:dyDescent="0.25">
      <c r="A12" s="13" t="s">
        <v>46</v>
      </c>
      <c r="B12" s="62">
        <v>7587.96</v>
      </c>
      <c r="C12" s="62">
        <v>33004.050000000003</v>
      </c>
      <c r="D12" s="62">
        <v>52812.86</v>
      </c>
      <c r="E12" s="62">
        <v>52812.86</v>
      </c>
      <c r="F12" s="62">
        <v>52812.86</v>
      </c>
    </row>
    <row r="13" spans="1:6" x14ac:dyDescent="0.25">
      <c r="A13" s="25" t="s">
        <v>47</v>
      </c>
      <c r="B13" s="105">
        <v>1693.01</v>
      </c>
      <c r="C13" s="75">
        <v>1700</v>
      </c>
      <c r="D13" s="75">
        <v>1700</v>
      </c>
      <c r="E13" s="75">
        <v>1700</v>
      </c>
      <c r="F13" s="75">
        <v>1700</v>
      </c>
    </row>
    <row r="14" spans="1:6" x14ac:dyDescent="0.25">
      <c r="A14" s="13" t="s">
        <v>71</v>
      </c>
      <c r="B14" s="105">
        <v>1693.01</v>
      </c>
      <c r="C14" s="62">
        <v>1700</v>
      </c>
      <c r="D14" s="62">
        <v>1700</v>
      </c>
      <c r="E14" s="62">
        <v>1700</v>
      </c>
      <c r="F14" s="62">
        <v>1700</v>
      </c>
    </row>
    <row r="15" spans="1:6" ht="25.5" x14ac:dyDescent="0.25">
      <c r="A15" s="11" t="s">
        <v>44</v>
      </c>
      <c r="B15" s="105">
        <v>53921.68</v>
      </c>
      <c r="C15" s="62">
        <v>59600</v>
      </c>
      <c r="D15" s="62">
        <v>58000</v>
      </c>
      <c r="E15" s="62">
        <v>58000</v>
      </c>
      <c r="F15" s="62">
        <v>58000</v>
      </c>
    </row>
    <row r="16" spans="1:6" ht="25.5" x14ac:dyDescent="0.25">
      <c r="A16" s="18" t="s">
        <v>68</v>
      </c>
      <c r="B16" s="105">
        <v>53921.68</v>
      </c>
      <c r="C16" s="62">
        <v>59600</v>
      </c>
      <c r="D16" s="62">
        <v>58000</v>
      </c>
      <c r="E16" s="62">
        <v>58000</v>
      </c>
      <c r="F16" s="62">
        <v>58000</v>
      </c>
    </row>
    <row r="17" spans="1:6" x14ac:dyDescent="0.25">
      <c r="A17" s="78" t="s">
        <v>43</v>
      </c>
      <c r="B17" s="62">
        <f>SUM(B21+B22+B23)</f>
        <v>753349.38</v>
      </c>
      <c r="C17" s="75">
        <f>SUM(C21:C23)</f>
        <v>1038667.3099999999</v>
      </c>
      <c r="D17" s="75">
        <f>SUM(D18:D23)</f>
        <v>924885.69000000006</v>
      </c>
      <c r="E17" s="75">
        <f>SUM(E18:E23)</f>
        <v>924885.69000000006</v>
      </c>
      <c r="F17" s="75">
        <f>SUM(F18:F23)</f>
        <v>924885.69000000006</v>
      </c>
    </row>
    <row r="18" spans="1:6" ht="25.5" x14ac:dyDescent="0.25">
      <c r="A18" s="120" t="s">
        <v>135</v>
      </c>
      <c r="B18" s="62"/>
      <c r="C18" s="75"/>
      <c r="D18" s="62">
        <v>909287</v>
      </c>
      <c r="E18" s="62">
        <v>909287</v>
      </c>
      <c r="F18" s="62">
        <v>909287</v>
      </c>
    </row>
    <row r="19" spans="1:6" ht="25.5" x14ac:dyDescent="0.25">
      <c r="A19" s="120" t="s">
        <v>136</v>
      </c>
      <c r="B19" s="62"/>
      <c r="C19" s="75"/>
      <c r="D19" s="62">
        <v>5357.14</v>
      </c>
      <c r="E19" s="62">
        <v>5357.14</v>
      </c>
      <c r="F19" s="62">
        <v>5357.14</v>
      </c>
    </row>
    <row r="20" spans="1:6" ht="25.5" x14ac:dyDescent="0.25">
      <c r="A20" s="120" t="s">
        <v>137</v>
      </c>
      <c r="B20" s="62"/>
      <c r="C20" s="75"/>
      <c r="D20" s="62">
        <v>10241.549999999999</v>
      </c>
      <c r="E20" s="62">
        <v>10241.549999999999</v>
      </c>
      <c r="F20" s="62">
        <v>10241.549999999999</v>
      </c>
    </row>
    <row r="21" spans="1:6" x14ac:dyDescent="0.25">
      <c r="A21" s="13" t="s">
        <v>69</v>
      </c>
      <c r="B21" s="105">
        <f>SUM(699.22+7197.88)</f>
        <v>7897.1</v>
      </c>
      <c r="C21" s="62">
        <v>13740.16</v>
      </c>
      <c r="D21" s="62"/>
      <c r="E21" s="62"/>
      <c r="F21" s="62"/>
    </row>
    <row r="22" spans="1:6" x14ac:dyDescent="0.25">
      <c r="A22" s="13" t="s">
        <v>70</v>
      </c>
      <c r="B22" s="105">
        <v>745058.1</v>
      </c>
      <c r="C22" s="62">
        <v>1020717.32</v>
      </c>
      <c r="D22" s="62"/>
      <c r="E22" s="62"/>
      <c r="F22" s="62"/>
    </row>
    <row r="23" spans="1:6" x14ac:dyDescent="0.25">
      <c r="A23" s="13" t="s">
        <v>121</v>
      </c>
      <c r="B23" s="105">
        <v>394.18</v>
      </c>
      <c r="C23" s="62">
        <v>4209.83</v>
      </c>
      <c r="D23" s="62"/>
      <c r="E23" s="62"/>
      <c r="F23" s="62"/>
    </row>
    <row r="24" spans="1:6" ht="38.25" x14ac:dyDescent="0.25">
      <c r="A24" s="78" t="s">
        <v>72</v>
      </c>
      <c r="B24" s="105">
        <v>73.08</v>
      </c>
      <c r="C24" s="75">
        <v>105.54</v>
      </c>
      <c r="D24" s="75">
        <v>40</v>
      </c>
      <c r="E24" s="75">
        <v>40</v>
      </c>
      <c r="F24" s="75">
        <v>40</v>
      </c>
    </row>
    <row r="25" spans="1:6" x14ac:dyDescent="0.25">
      <c r="A25" s="13" t="s">
        <v>73</v>
      </c>
      <c r="B25" s="105">
        <v>73.08</v>
      </c>
      <c r="C25" s="62">
        <v>39.18</v>
      </c>
      <c r="D25" s="62"/>
      <c r="E25" s="62"/>
      <c r="F25" s="62"/>
    </row>
    <row r="26" spans="1:6" x14ac:dyDescent="0.25">
      <c r="A26" s="118" t="s">
        <v>120</v>
      </c>
      <c r="B26" s="117"/>
      <c r="C26" s="119">
        <v>66.36</v>
      </c>
      <c r="D26" s="119">
        <v>40</v>
      </c>
      <c r="E26" s="119">
        <v>40</v>
      </c>
      <c r="F26" s="119">
        <v>40</v>
      </c>
    </row>
    <row r="29" spans="1:6" ht="15.75" customHeight="1" x14ac:dyDescent="0.25">
      <c r="A29" s="127" t="s">
        <v>41</v>
      </c>
      <c r="B29" s="127"/>
      <c r="C29" s="127"/>
      <c r="D29" s="127"/>
      <c r="E29" s="127"/>
      <c r="F29" s="127"/>
    </row>
    <row r="30" spans="1:6" ht="18" x14ac:dyDescent="0.25">
      <c r="A30" s="24"/>
      <c r="B30" s="24"/>
      <c r="C30" s="24"/>
      <c r="D30" s="24"/>
      <c r="E30" s="5"/>
      <c r="F30" s="5"/>
    </row>
    <row r="31" spans="1:6" ht="25.5" x14ac:dyDescent="0.25">
      <c r="A31" s="20" t="s">
        <v>42</v>
      </c>
      <c r="B31" s="19" t="s">
        <v>115</v>
      </c>
      <c r="C31" s="20" t="s">
        <v>116</v>
      </c>
      <c r="D31" s="20" t="s">
        <v>117</v>
      </c>
      <c r="E31" s="20" t="s">
        <v>118</v>
      </c>
      <c r="F31" s="20" t="s">
        <v>119</v>
      </c>
    </row>
    <row r="32" spans="1:6" x14ac:dyDescent="0.25">
      <c r="A32" s="37" t="s">
        <v>1</v>
      </c>
      <c r="B32" s="109">
        <f>SUM(B33+B35+B38+B41+B48)</f>
        <v>816695.64999999991</v>
      </c>
      <c r="C32" s="60">
        <f>SUM(C33+C35+C38+C41+C48)</f>
        <v>1137084.0499999998</v>
      </c>
      <c r="D32" s="60">
        <f>SUM(D33+D35+D38+D41+D48)</f>
        <v>1038426.5800000001</v>
      </c>
      <c r="E32" s="60">
        <f>SUM(E33+E35+E38+E41+E48)</f>
        <v>1037438.5499999999</v>
      </c>
      <c r="F32" s="60">
        <f>SUM(F33+F35+F38+F41+F48)</f>
        <v>1037408.5499999999</v>
      </c>
    </row>
    <row r="33" spans="1:6" ht="15.75" customHeight="1" x14ac:dyDescent="0.25">
      <c r="A33" s="25" t="s">
        <v>45</v>
      </c>
      <c r="B33" s="110">
        <v>7587.96</v>
      </c>
      <c r="C33" s="75">
        <v>33004.050000000003</v>
      </c>
      <c r="D33" s="75">
        <v>52812.86</v>
      </c>
      <c r="E33" s="75">
        <v>52812.86</v>
      </c>
      <c r="F33" s="75">
        <v>52812.86</v>
      </c>
    </row>
    <row r="34" spans="1:6" x14ac:dyDescent="0.25">
      <c r="A34" s="13" t="s">
        <v>46</v>
      </c>
      <c r="B34" s="105">
        <v>7587.96</v>
      </c>
      <c r="C34" s="77">
        <f>SUM(1800+29904.05+1300)</f>
        <v>33004.050000000003</v>
      </c>
      <c r="D34" s="62">
        <f>SUM(500+2300+50012.86)</f>
        <v>52812.86</v>
      </c>
      <c r="E34" s="62">
        <f>SUM(500+2300+50012.86)</f>
        <v>52812.86</v>
      </c>
      <c r="F34" s="62">
        <f>SUM(500+2300+50012.86)</f>
        <v>52812.86</v>
      </c>
    </row>
    <row r="35" spans="1:6" x14ac:dyDescent="0.25">
      <c r="A35" s="25" t="s">
        <v>47</v>
      </c>
      <c r="B35" s="111">
        <f>SUM(B36:B37)</f>
        <v>1688.6999999999998</v>
      </c>
      <c r="C35" s="75">
        <f>SUM(C36:C37)</f>
        <v>5499.21</v>
      </c>
      <c r="D35" s="75">
        <f>SUM(D36:D37)</f>
        <v>2688.0299999999997</v>
      </c>
      <c r="E35" s="75">
        <f>SUM(E36:E37)</f>
        <v>1700</v>
      </c>
      <c r="F35" s="75">
        <f>SUM(F36:F37)</f>
        <v>1700</v>
      </c>
    </row>
    <row r="36" spans="1:6" x14ac:dyDescent="0.25">
      <c r="A36" s="13" t="s">
        <v>71</v>
      </c>
      <c r="B36" s="105">
        <v>606.42999999999995</v>
      </c>
      <c r="C36" s="62">
        <v>1700</v>
      </c>
      <c r="D36" s="62">
        <v>1700</v>
      </c>
      <c r="E36" s="62">
        <v>1700</v>
      </c>
      <c r="F36" s="62">
        <v>1700</v>
      </c>
    </row>
    <row r="37" spans="1:6" x14ac:dyDescent="0.25">
      <c r="A37" s="13" t="s">
        <v>74</v>
      </c>
      <c r="B37" s="105">
        <v>1082.27</v>
      </c>
      <c r="C37" s="62">
        <v>3799.21</v>
      </c>
      <c r="D37" s="62">
        <v>988.03</v>
      </c>
      <c r="E37" s="62"/>
      <c r="F37" s="62"/>
    </row>
    <row r="38" spans="1:6" ht="25.5" x14ac:dyDescent="0.25">
      <c r="A38" s="11" t="s">
        <v>44</v>
      </c>
      <c r="B38" s="110">
        <v>53824.18</v>
      </c>
      <c r="C38" s="75">
        <v>59697.5</v>
      </c>
      <c r="D38" s="75">
        <v>58000</v>
      </c>
      <c r="E38" s="75">
        <v>58000</v>
      </c>
      <c r="F38" s="75">
        <v>58000</v>
      </c>
    </row>
    <row r="39" spans="1:6" ht="25.5" x14ac:dyDescent="0.25">
      <c r="A39" s="18" t="s">
        <v>68</v>
      </c>
      <c r="B39" s="105">
        <v>53824.18</v>
      </c>
      <c r="C39" s="62">
        <v>59600</v>
      </c>
      <c r="D39" s="62">
        <v>58000</v>
      </c>
      <c r="E39" s="62">
        <v>58000</v>
      </c>
      <c r="F39" s="62">
        <v>58000</v>
      </c>
    </row>
    <row r="40" spans="1:6" x14ac:dyDescent="0.25">
      <c r="A40" s="18" t="s">
        <v>122</v>
      </c>
      <c r="B40" s="111"/>
      <c r="C40" s="62">
        <v>97.5</v>
      </c>
      <c r="D40" s="62">
        <v>988.03</v>
      </c>
      <c r="E40" s="62"/>
      <c r="F40" s="62"/>
    </row>
    <row r="41" spans="1:6" x14ac:dyDescent="0.25">
      <c r="A41" s="78" t="s">
        <v>43</v>
      </c>
      <c r="B41" s="111">
        <f>SUM(B45:B47)</f>
        <v>753594.80999999994</v>
      </c>
      <c r="C41" s="75">
        <f>SUM(C45:C47)</f>
        <v>1038667.3099999999</v>
      </c>
      <c r="D41" s="75">
        <f>SUM(D42:D47)</f>
        <v>924885.69000000006</v>
      </c>
      <c r="E41" s="75">
        <v>924885.69</v>
      </c>
      <c r="F41" s="75">
        <v>924855.69</v>
      </c>
    </row>
    <row r="42" spans="1:6" ht="25.5" x14ac:dyDescent="0.25">
      <c r="A42" s="120" t="s">
        <v>135</v>
      </c>
      <c r="B42" s="62"/>
      <c r="C42" s="75"/>
      <c r="D42" s="62">
        <v>909287</v>
      </c>
      <c r="E42" s="62">
        <v>909287</v>
      </c>
      <c r="F42" s="62">
        <v>909287</v>
      </c>
    </row>
    <row r="43" spans="1:6" ht="25.5" x14ac:dyDescent="0.25">
      <c r="A43" s="120" t="s">
        <v>136</v>
      </c>
      <c r="B43" s="111"/>
      <c r="C43" s="75"/>
      <c r="D43" s="62">
        <v>5357.14</v>
      </c>
      <c r="E43" s="62">
        <v>5357.14</v>
      </c>
      <c r="F43" s="62">
        <v>5357.14</v>
      </c>
    </row>
    <row r="44" spans="1:6" ht="25.5" x14ac:dyDescent="0.25">
      <c r="A44" s="120" t="s">
        <v>137</v>
      </c>
      <c r="B44" s="111"/>
      <c r="C44" s="75"/>
      <c r="D44" s="62">
        <v>10241.549999999999</v>
      </c>
      <c r="E44" s="62">
        <v>10241.549999999999</v>
      </c>
      <c r="F44" s="62">
        <v>10241.549999999999</v>
      </c>
    </row>
    <row r="45" spans="1:6" x14ac:dyDescent="0.25">
      <c r="A45" s="13" t="s">
        <v>69</v>
      </c>
      <c r="B45" s="105">
        <v>7897.1</v>
      </c>
      <c r="C45" s="62">
        <f>SUM(5255.95+1500+800+5373.22+810.99)</f>
        <v>13740.16</v>
      </c>
      <c r="D45" s="62"/>
      <c r="E45" s="62"/>
      <c r="F45" s="62"/>
    </row>
    <row r="46" spans="1:6" x14ac:dyDescent="0.25">
      <c r="A46" s="13" t="s">
        <v>70</v>
      </c>
      <c r="B46" s="105">
        <f>SUM(84.15+745104.99+103)</f>
        <v>745292.14</v>
      </c>
      <c r="C46" s="62">
        <f>SUM(265.45+1020267.37+184.5)</f>
        <v>1020717.32</v>
      </c>
      <c r="D46" s="62"/>
      <c r="E46" s="62"/>
      <c r="F46" s="62"/>
    </row>
    <row r="47" spans="1:6" x14ac:dyDescent="0.25">
      <c r="A47" s="13" t="s">
        <v>75</v>
      </c>
      <c r="B47" s="105">
        <f>SUM(11.39+394.18)</f>
        <v>405.57</v>
      </c>
      <c r="C47" s="62">
        <f>SUM(3416.66+675.68+117.49)</f>
        <v>4209.83</v>
      </c>
      <c r="D47" s="62"/>
      <c r="E47" s="62"/>
      <c r="F47" s="62"/>
    </row>
    <row r="48" spans="1:6" ht="38.25" x14ac:dyDescent="0.25">
      <c r="A48" s="78" t="s">
        <v>72</v>
      </c>
      <c r="B48" s="75"/>
      <c r="C48" s="75">
        <f>SUM(C49:C50)</f>
        <v>215.98000000000002</v>
      </c>
      <c r="D48" s="75">
        <f>SUM(D49:D50)</f>
        <v>40</v>
      </c>
      <c r="E48" s="75">
        <f>SUM(E49:E50)</f>
        <v>40</v>
      </c>
      <c r="F48" s="75">
        <f>SUM(F49:F50)</f>
        <v>40</v>
      </c>
    </row>
    <row r="49" spans="1:6" x14ac:dyDescent="0.25">
      <c r="A49" s="13" t="s">
        <v>73</v>
      </c>
      <c r="B49" s="61"/>
      <c r="C49" s="62">
        <v>105.54</v>
      </c>
      <c r="D49" s="62">
        <v>40</v>
      </c>
      <c r="E49" s="62">
        <v>40</v>
      </c>
      <c r="F49" s="62">
        <v>40</v>
      </c>
    </row>
    <row r="50" spans="1:6" x14ac:dyDescent="0.25">
      <c r="A50" s="13" t="s">
        <v>76</v>
      </c>
      <c r="B50" s="61"/>
      <c r="C50" s="62">
        <v>110.44</v>
      </c>
      <c r="D50" s="62"/>
      <c r="E50" s="62"/>
      <c r="F50" s="62"/>
    </row>
  </sheetData>
  <mergeCells count="5">
    <mergeCell ref="A1:F1"/>
    <mergeCell ref="A3:F3"/>
    <mergeCell ref="A5:F5"/>
    <mergeCell ref="A7:F7"/>
    <mergeCell ref="A29:F29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workbookViewId="0">
      <selection activeCell="B23" sqref="B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27" t="s">
        <v>138</v>
      </c>
      <c r="B1" s="127"/>
      <c r="C1" s="127"/>
      <c r="D1" s="127"/>
      <c r="E1" s="127"/>
      <c r="F1" s="12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27" t="s">
        <v>19</v>
      </c>
      <c r="B3" s="127"/>
      <c r="C3" s="127"/>
      <c r="D3" s="127"/>
      <c r="E3" s="140"/>
      <c r="F3" s="14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27" t="s">
        <v>4</v>
      </c>
      <c r="B5" s="128"/>
      <c r="C5" s="128"/>
      <c r="D5" s="128"/>
      <c r="E5" s="128"/>
      <c r="F5" s="12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27" t="s">
        <v>14</v>
      </c>
      <c r="B7" s="146"/>
      <c r="C7" s="146"/>
      <c r="D7" s="146"/>
      <c r="E7" s="146"/>
      <c r="F7" s="14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42</v>
      </c>
      <c r="B9" s="19" t="s">
        <v>115</v>
      </c>
      <c r="C9" s="20" t="s">
        <v>116</v>
      </c>
      <c r="D9" s="20" t="s">
        <v>117</v>
      </c>
      <c r="E9" s="20" t="s">
        <v>118</v>
      </c>
      <c r="F9" s="20" t="s">
        <v>119</v>
      </c>
    </row>
    <row r="10" spans="1:6" ht="15.75" customHeight="1" x14ac:dyDescent="0.25">
      <c r="A10" s="11" t="s">
        <v>15</v>
      </c>
      <c r="B10" s="62">
        <v>816695.65</v>
      </c>
      <c r="C10" s="62">
        <v>1137084.05</v>
      </c>
      <c r="D10" s="62">
        <v>1038426.58</v>
      </c>
      <c r="E10" s="62">
        <v>1038426.58</v>
      </c>
      <c r="F10" s="62">
        <v>1038426.58</v>
      </c>
    </row>
    <row r="11" spans="1:6" x14ac:dyDescent="0.25">
      <c r="A11" s="18" t="s">
        <v>77</v>
      </c>
      <c r="B11" s="62">
        <v>816695.65</v>
      </c>
      <c r="C11" s="62">
        <v>1137084.05</v>
      </c>
      <c r="D11" s="62">
        <v>1038426.58</v>
      </c>
      <c r="E11" s="62">
        <v>1038426.58</v>
      </c>
      <c r="F11" s="62">
        <v>1038426.58</v>
      </c>
    </row>
    <row r="12" spans="1:6" x14ac:dyDescent="0.25">
      <c r="A12" s="17" t="s">
        <v>78</v>
      </c>
      <c r="B12" s="62">
        <v>816611.5</v>
      </c>
      <c r="C12" s="62">
        <v>1137084.05</v>
      </c>
      <c r="D12" s="62">
        <v>1038426.58</v>
      </c>
      <c r="E12" s="62">
        <v>1038426.58</v>
      </c>
      <c r="F12" s="62">
        <v>1038426.58</v>
      </c>
    </row>
    <row r="13" spans="1:6" ht="26.25" x14ac:dyDescent="0.25">
      <c r="A13" s="106" t="s">
        <v>134</v>
      </c>
      <c r="B13" s="105">
        <v>84.15</v>
      </c>
      <c r="C13" s="62"/>
      <c r="D13" s="62"/>
      <c r="E13" s="62"/>
      <c r="F13" s="62"/>
    </row>
    <row r="14" spans="1:6" x14ac:dyDescent="0.25">
      <c r="A14" s="107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27" t="s">
        <v>138</v>
      </c>
      <c r="B1" s="127"/>
      <c r="C1" s="127"/>
      <c r="D1" s="127"/>
      <c r="E1" s="127"/>
      <c r="F1" s="127"/>
      <c r="G1" s="127"/>
      <c r="H1" s="12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27" t="s">
        <v>19</v>
      </c>
      <c r="B3" s="127"/>
      <c r="C3" s="127"/>
      <c r="D3" s="127"/>
      <c r="E3" s="127"/>
      <c r="F3" s="127"/>
      <c r="G3" s="127"/>
      <c r="H3" s="12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27" t="s">
        <v>49</v>
      </c>
      <c r="B5" s="127"/>
      <c r="C5" s="127"/>
      <c r="D5" s="127"/>
      <c r="E5" s="127"/>
      <c r="F5" s="127"/>
      <c r="G5" s="127"/>
      <c r="H5" s="12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30</v>
      </c>
      <c r="D7" s="19" t="s">
        <v>115</v>
      </c>
      <c r="E7" s="20" t="s">
        <v>116</v>
      </c>
      <c r="F7" s="20" t="s">
        <v>117</v>
      </c>
      <c r="G7" s="20" t="s">
        <v>118</v>
      </c>
      <c r="H7" s="20" t="s">
        <v>119</v>
      </c>
    </row>
    <row r="8" spans="1:8" x14ac:dyDescent="0.25">
      <c r="A8" s="35"/>
      <c r="B8" s="36"/>
      <c r="C8" s="34" t="s">
        <v>51</v>
      </c>
      <c r="D8" s="59">
        <v>0</v>
      </c>
      <c r="E8" s="60">
        <v>0</v>
      </c>
      <c r="F8" s="59">
        <v>0</v>
      </c>
      <c r="G8" s="59">
        <v>0</v>
      </c>
      <c r="H8" s="60">
        <v>0</v>
      </c>
    </row>
    <row r="9" spans="1:8" ht="25.5" x14ac:dyDescent="0.25">
      <c r="A9" s="11">
        <v>8</v>
      </c>
      <c r="B9" s="11"/>
      <c r="C9" s="11" t="s">
        <v>16</v>
      </c>
      <c r="D9" s="61"/>
      <c r="E9" s="62"/>
      <c r="F9" s="62"/>
      <c r="G9" s="62"/>
      <c r="H9" s="62"/>
    </row>
    <row r="10" spans="1:8" x14ac:dyDescent="0.25">
      <c r="A10" s="11"/>
      <c r="B10" s="16">
        <v>84</v>
      </c>
      <c r="C10" s="16" t="s">
        <v>23</v>
      </c>
      <c r="D10" s="61"/>
      <c r="E10" s="62"/>
      <c r="F10" s="62"/>
      <c r="G10" s="62"/>
      <c r="H10" s="62"/>
    </row>
    <row r="11" spans="1:8" x14ac:dyDescent="0.25">
      <c r="A11" s="11"/>
      <c r="B11" s="16"/>
      <c r="C11" s="38"/>
      <c r="D11" s="61"/>
      <c r="E11" s="62"/>
      <c r="F11" s="62"/>
      <c r="G11" s="62"/>
      <c r="H11" s="62"/>
    </row>
    <row r="12" spans="1:8" x14ac:dyDescent="0.25">
      <c r="A12" s="11"/>
      <c r="B12" s="16"/>
      <c r="C12" s="34" t="s">
        <v>54</v>
      </c>
      <c r="D12" s="61"/>
      <c r="E12" s="62"/>
      <c r="F12" s="62"/>
      <c r="G12" s="62"/>
      <c r="H12" s="62"/>
    </row>
    <row r="13" spans="1:8" ht="25.5" x14ac:dyDescent="0.25">
      <c r="A13" s="14">
        <v>5</v>
      </c>
      <c r="B13" s="15"/>
      <c r="C13" s="25" t="s">
        <v>17</v>
      </c>
      <c r="D13" s="61"/>
      <c r="E13" s="62"/>
      <c r="F13" s="62"/>
      <c r="G13" s="62"/>
      <c r="H13" s="62"/>
    </row>
    <row r="14" spans="1:8" ht="25.5" x14ac:dyDescent="0.25">
      <c r="A14" s="16"/>
      <c r="B14" s="16">
        <v>54</v>
      </c>
      <c r="C14" s="26" t="s">
        <v>24</v>
      </c>
      <c r="D14" s="61"/>
      <c r="E14" s="62"/>
      <c r="F14" s="62"/>
      <c r="G14" s="62"/>
      <c r="H14" s="74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sqref="A1:F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27" t="s">
        <v>138</v>
      </c>
      <c r="B1" s="127"/>
      <c r="C1" s="127"/>
      <c r="D1" s="127"/>
      <c r="E1" s="127"/>
      <c r="F1" s="127"/>
    </row>
    <row r="2" spans="1:6" ht="18" customHeight="1" x14ac:dyDescent="0.25">
      <c r="A2" s="24"/>
      <c r="B2" s="24"/>
      <c r="C2" s="24"/>
      <c r="D2" s="24"/>
      <c r="E2" s="24"/>
      <c r="F2" s="24"/>
    </row>
    <row r="3" spans="1:6" ht="15.75" customHeight="1" x14ac:dyDescent="0.25">
      <c r="A3" s="127" t="s">
        <v>19</v>
      </c>
      <c r="B3" s="127"/>
      <c r="C3" s="127"/>
      <c r="D3" s="127"/>
      <c r="E3" s="127"/>
      <c r="F3" s="127"/>
    </row>
    <row r="4" spans="1:6" ht="18" x14ac:dyDescent="0.25">
      <c r="A4" s="24"/>
      <c r="B4" s="24"/>
      <c r="C4" s="24"/>
      <c r="D4" s="24"/>
      <c r="E4" s="5"/>
      <c r="F4" s="5"/>
    </row>
    <row r="5" spans="1:6" ht="18" customHeight="1" x14ac:dyDescent="0.25">
      <c r="A5" s="127" t="s">
        <v>50</v>
      </c>
      <c r="B5" s="127"/>
      <c r="C5" s="127"/>
      <c r="D5" s="127"/>
      <c r="E5" s="127"/>
      <c r="F5" s="127"/>
    </row>
    <row r="6" spans="1:6" ht="18" x14ac:dyDescent="0.25">
      <c r="A6" s="24"/>
      <c r="B6" s="24"/>
      <c r="C6" s="24"/>
      <c r="D6" s="24"/>
      <c r="E6" s="5"/>
      <c r="F6" s="5"/>
    </row>
    <row r="7" spans="1:6" ht="25.5" x14ac:dyDescent="0.25">
      <c r="A7" s="19" t="s">
        <v>42</v>
      </c>
      <c r="B7" s="19" t="s">
        <v>115</v>
      </c>
      <c r="C7" s="20" t="s">
        <v>116</v>
      </c>
      <c r="D7" s="20" t="s">
        <v>117</v>
      </c>
      <c r="E7" s="20" t="s">
        <v>118</v>
      </c>
      <c r="F7" s="20" t="s">
        <v>119</v>
      </c>
    </row>
    <row r="8" spans="1:6" x14ac:dyDescent="0.25">
      <c r="A8" s="11" t="s">
        <v>51</v>
      </c>
      <c r="B8" s="59">
        <v>0</v>
      </c>
      <c r="C8" s="60">
        <v>0</v>
      </c>
      <c r="D8" s="59">
        <v>0</v>
      </c>
      <c r="E8" s="59">
        <v>0</v>
      </c>
      <c r="F8" s="60">
        <v>0</v>
      </c>
    </row>
    <row r="9" spans="1:6" ht="25.5" x14ac:dyDescent="0.25">
      <c r="A9" s="11" t="s">
        <v>52</v>
      </c>
      <c r="B9" s="8"/>
      <c r="C9" s="9"/>
      <c r="D9" s="9"/>
      <c r="E9" s="9"/>
      <c r="F9" s="9"/>
    </row>
    <row r="10" spans="1:6" ht="25.5" x14ac:dyDescent="0.25">
      <c r="A10" s="18" t="s">
        <v>53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54</v>
      </c>
      <c r="B12" s="8"/>
      <c r="C12" s="9"/>
      <c r="D12" s="9"/>
      <c r="E12" s="9"/>
      <c r="F12" s="9"/>
    </row>
    <row r="13" spans="1:6" x14ac:dyDescent="0.25">
      <c r="A13" s="25" t="s">
        <v>45</v>
      </c>
      <c r="B13" s="8"/>
      <c r="C13" s="9"/>
      <c r="D13" s="9"/>
      <c r="E13" s="9"/>
      <c r="F13" s="9"/>
    </row>
    <row r="14" spans="1:6" x14ac:dyDescent="0.25">
      <c r="A14" s="13" t="s">
        <v>46</v>
      </c>
      <c r="B14" s="8"/>
      <c r="C14" s="9"/>
      <c r="D14" s="9"/>
      <c r="E14" s="9"/>
      <c r="F14" s="10"/>
    </row>
    <row r="15" spans="1:6" x14ac:dyDescent="0.25">
      <c r="A15" s="25" t="s">
        <v>47</v>
      </c>
      <c r="B15" s="8"/>
      <c r="C15" s="9"/>
      <c r="D15" s="9"/>
      <c r="E15" s="9"/>
      <c r="F15" s="10"/>
    </row>
    <row r="16" spans="1:6" x14ac:dyDescent="0.25">
      <c r="A16" s="13" t="s">
        <v>48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83"/>
  <sheetViews>
    <sheetView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5" width="20.7109375" customWidth="1"/>
    <col min="6" max="9" width="25.28515625" customWidth="1"/>
  </cols>
  <sheetData>
    <row r="1" spans="1:9" ht="42" customHeight="1" x14ac:dyDescent="0.25">
      <c r="A1" s="127" t="s">
        <v>138</v>
      </c>
      <c r="B1" s="127"/>
      <c r="C1" s="127"/>
      <c r="D1" s="127"/>
      <c r="E1" s="127"/>
      <c r="F1" s="127"/>
      <c r="G1" s="127"/>
      <c r="H1" s="127"/>
      <c r="I1" s="12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27" t="s">
        <v>18</v>
      </c>
      <c r="B3" s="128"/>
      <c r="C3" s="128"/>
      <c r="D3" s="128"/>
      <c r="E3" s="128"/>
      <c r="F3" s="128"/>
      <c r="G3" s="128"/>
      <c r="H3" s="128"/>
      <c r="I3" s="12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71" t="s">
        <v>20</v>
      </c>
      <c r="B5" s="172"/>
      <c r="C5" s="173"/>
      <c r="D5" s="19" t="s">
        <v>21</v>
      </c>
      <c r="E5" s="19" t="s">
        <v>115</v>
      </c>
      <c r="F5" s="20" t="s">
        <v>116</v>
      </c>
      <c r="G5" s="20" t="s">
        <v>117</v>
      </c>
      <c r="H5" s="20" t="s">
        <v>118</v>
      </c>
      <c r="I5" s="20" t="s">
        <v>119</v>
      </c>
    </row>
    <row r="6" spans="1:9" ht="25.5" x14ac:dyDescent="0.25">
      <c r="A6" s="159" t="s">
        <v>81</v>
      </c>
      <c r="B6" s="160"/>
      <c r="C6" s="161"/>
      <c r="D6" s="69" t="s">
        <v>80</v>
      </c>
      <c r="E6" s="76">
        <v>84.15</v>
      </c>
      <c r="F6" s="76">
        <v>500</v>
      </c>
      <c r="G6" s="76">
        <v>500</v>
      </c>
      <c r="H6" s="76">
        <v>500</v>
      </c>
      <c r="I6" s="76">
        <v>500</v>
      </c>
    </row>
    <row r="7" spans="1:9" x14ac:dyDescent="0.25">
      <c r="A7" s="159" t="s">
        <v>79</v>
      </c>
      <c r="B7" s="160"/>
      <c r="C7" s="161"/>
      <c r="D7" s="27" t="s">
        <v>82</v>
      </c>
      <c r="E7" s="61">
        <v>84.15</v>
      </c>
      <c r="F7" s="62">
        <v>500</v>
      </c>
      <c r="G7" s="62">
        <v>500</v>
      </c>
      <c r="H7" s="62">
        <v>500</v>
      </c>
      <c r="I7" s="62">
        <v>500</v>
      </c>
    </row>
    <row r="8" spans="1:9" ht="15" customHeight="1" x14ac:dyDescent="0.25">
      <c r="A8" s="153" t="s">
        <v>107</v>
      </c>
      <c r="B8" s="154"/>
      <c r="C8" s="155"/>
      <c r="D8" s="99" t="s">
        <v>108</v>
      </c>
      <c r="E8" s="61">
        <v>84.15</v>
      </c>
      <c r="F8" s="62">
        <v>500</v>
      </c>
      <c r="G8" s="62">
        <v>500</v>
      </c>
      <c r="H8" s="62">
        <v>500</v>
      </c>
      <c r="I8" s="62">
        <v>500</v>
      </c>
    </row>
    <row r="9" spans="1:9" x14ac:dyDescent="0.25">
      <c r="A9" s="156">
        <v>3</v>
      </c>
      <c r="B9" s="157"/>
      <c r="C9" s="158"/>
      <c r="D9" s="71" t="s">
        <v>10</v>
      </c>
      <c r="E9" s="61">
        <v>84.15</v>
      </c>
      <c r="F9" s="62">
        <v>500</v>
      </c>
      <c r="G9" s="62">
        <v>500</v>
      </c>
      <c r="H9" s="62">
        <v>500</v>
      </c>
      <c r="I9" s="62">
        <v>500</v>
      </c>
    </row>
    <row r="10" spans="1:9" x14ac:dyDescent="0.25">
      <c r="A10" s="168">
        <v>32</v>
      </c>
      <c r="B10" s="169"/>
      <c r="C10" s="170"/>
      <c r="D10" s="80" t="s">
        <v>22</v>
      </c>
      <c r="E10" s="61">
        <v>84.15</v>
      </c>
      <c r="F10" s="93">
        <v>500</v>
      </c>
      <c r="G10" s="93">
        <v>500</v>
      </c>
      <c r="H10" s="93">
        <v>500</v>
      </c>
      <c r="I10" s="93">
        <v>500</v>
      </c>
    </row>
    <row r="11" spans="1:9" ht="15" customHeight="1" x14ac:dyDescent="0.25">
      <c r="A11" s="159" t="s">
        <v>85</v>
      </c>
      <c r="B11" s="160"/>
      <c r="C11" s="161"/>
      <c r="D11" s="69" t="s">
        <v>94</v>
      </c>
      <c r="E11" s="61"/>
      <c r="F11" s="75">
        <f>SUM(F12)</f>
        <v>1083982.56</v>
      </c>
      <c r="G11" s="75">
        <f>SUM(G12)</f>
        <v>969853.03</v>
      </c>
      <c r="H11" s="75">
        <f>SUM(H12)</f>
        <v>968865</v>
      </c>
      <c r="I11" s="75">
        <f>SUM(I12)</f>
        <v>968865</v>
      </c>
    </row>
    <row r="12" spans="1:9" x14ac:dyDescent="0.25">
      <c r="A12" s="159" t="s">
        <v>86</v>
      </c>
      <c r="B12" s="160"/>
      <c r="C12" s="161"/>
      <c r="D12" s="69" t="s">
        <v>87</v>
      </c>
      <c r="E12" s="61"/>
      <c r="F12" s="76">
        <f>SUM(F13+F17+F22+F32+F35+F41+F46)</f>
        <v>1083982.56</v>
      </c>
      <c r="G12" s="76">
        <f>SUM(G13+G17+G22+G29+G35+G41+G46)</f>
        <v>969853.03</v>
      </c>
      <c r="H12" s="76">
        <f>SUM(H13+H17+H22+H29+H35+H41+H46)</f>
        <v>968865</v>
      </c>
      <c r="I12" s="76">
        <f>SUM(I13+I17+I22+I29+I35+I41+I46)</f>
        <v>968865</v>
      </c>
    </row>
    <row r="13" spans="1:9" ht="25.5" x14ac:dyDescent="0.25">
      <c r="A13" s="162" t="s">
        <v>88</v>
      </c>
      <c r="B13" s="163"/>
      <c r="C13" s="164"/>
      <c r="D13" s="70" t="s">
        <v>89</v>
      </c>
      <c r="E13" s="61">
        <v>1688.7</v>
      </c>
      <c r="F13" s="76">
        <v>1700</v>
      </c>
      <c r="G13" s="76">
        <v>1700</v>
      </c>
      <c r="H13" s="76">
        <v>1700</v>
      </c>
      <c r="I13" s="76">
        <v>1700</v>
      </c>
    </row>
    <row r="14" spans="1:9" ht="15" customHeight="1" x14ac:dyDescent="0.25">
      <c r="A14" s="147">
        <v>3</v>
      </c>
      <c r="B14" s="148"/>
      <c r="C14" s="149"/>
      <c r="D14" s="81" t="s">
        <v>10</v>
      </c>
      <c r="E14" s="75">
        <v>1688.7</v>
      </c>
      <c r="F14" s="93">
        <f>SUM(F15:F16)</f>
        <v>1700</v>
      </c>
      <c r="G14" s="93">
        <f>SUM(G15:G16)</f>
        <v>1700</v>
      </c>
      <c r="H14" s="93">
        <f>SUM(H15:H16)</f>
        <v>1700</v>
      </c>
      <c r="I14" s="93">
        <f>SUM(I15:I16)</f>
        <v>1700</v>
      </c>
    </row>
    <row r="15" spans="1:9" x14ac:dyDescent="0.25">
      <c r="A15" s="147">
        <v>32</v>
      </c>
      <c r="B15" s="148"/>
      <c r="C15" s="149"/>
      <c r="D15" s="81" t="s">
        <v>22</v>
      </c>
      <c r="E15" s="75">
        <v>1684.91</v>
      </c>
      <c r="F15" s="93">
        <v>1686.73</v>
      </c>
      <c r="G15" s="93">
        <v>1680</v>
      </c>
      <c r="H15" s="93">
        <v>1680</v>
      </c>
      <c r="I15" s="93">
        <v>1680</v>
      </c>
    </row>
    <row r="16" spans="1:9" x14ac:dyDescent="0.25">
      <c r="A16" s="147">
        <v>34</v>
      </c>
      <c r="B16" s="148"/>
      <c r="C16" s="149"/>
      <c r="D16" s="81" t="s">
        <v>67</v>
      </c>
      <c r="E16" s="76">
        <v>3.79</v>
      </c>
      <c r="F16" s="93">
        <v>13.27</v>
      </c>
      <c r="G16" s="93">
        <v>20</v>
      </c>
      <c r="H16" s="93">
        <v>20</v>
      </c>
      <c r="I16" s="93">
        <v>20</v>
      </c>
    </row>
    <row r="17" spans="1:9" ht="25.5" x14ac:dyDescent="0.25">
      <c r="A17" s="162" t="s">
        <v>90</v>
      </c>
      <c r="B17" s="163"/>
      <c r="C17" s="164"/>
      <c r="D17" s="70" t="s">
        <v>91</v>
      </c>
      <c r="E17" s="61"/>
      <c r="F17" s="76">
        <f>SUM(F18+F20)</f>
        <v>3799.21</v>
      </c>
      <c r="G17" s="76">
        <v>988.03</v>
      </c>
      <c r="H17" s="61"/>
      <c r="I17" s="61"/>
    </row>
    <row r="18" spans="1:9" x14ac:dyDescent="0.25">
      <c r="A18" s="156">
        <v>3</v>
      </c>
      <c r="B18" s="157"/>
      <c r="C18" s="158"/>
      <c r="D18" s="71" t="s">
        <v>10</v>
      </c>
      <c r="E18" s="62"/>
      <c r="F18" s="75">
        <v>2399.21</v>
      </c>
      <c r="G18" s="75">
        <v>988.03</v>
      </c>
      <c r="H18" s="62"/>
      <c r="I18" s="62"/>
    </row>
    <row r="19" spans="1:9" x14ac:dyDescent="0.25">
      <c r="A19" s="147">
        <v>32</v>
      </c>
      <c r="B19" s="148"/>
      <c r="C19" s="149"/>
      <c r="D19" s="81" t="s">
        <v>22</v>
      </c>
      <c r="E19" s="75"/>
      <c r="F19" s="93">
        <v>2399.21</v>
      </c>
      <c r="G19" s="75">
        <v>988.03</v>
      </c>
      <c r="H19" s="75"/>
      <c r="I19" s="75"/>
    </row>
    <row r="20" spans="1:9" ht="25.5" x14ac:dyDescent="0.25">
      <c r="A20" s="95"/>
      <c r="B20" s="94">
        <v>4</v>
      </c>
      <c r="C20" s="97"/>
      <c r="D20" s="81" t="s">
        <v>96</v>
      </c>
      <c r="E20" s="61"/>
      <c r="F20" s="62">
        <v>1400</v>
      </c>
      <c r="G20" s="62"/>
      <c r="H20" s="62"/>
      <c r="I20" s="62"/>
    </row>
    <row r="21" spans="1:9" ht="25.5" x14ac:dyDescent="0.25">
      <c r="A21" s="95"/>
      <c r="B21" s="96">
        <v>42</v>
      </c>
      <c r="C21" s="97"/>
      <c r="D21" s="79" t="s">
        <v>95</v>
      </c>
      <c r="E21" s="61"/>
      <c r="F21" s="62">
        <v>1400</v>
      </c>
      <c r="G21" s="62"/>
      <c r="H21" s="62"/>
      <c r="I21" s="62"/>
    </row>
    <row r="22" spans="1:9" ht="25.5" x14ac:dyDescent="0.25">
      <c r="A22" s="162" t="s">
        <v>92</v>
      </c>
      <c r="B22" s="163"/>
      <c r="C22" s="164"/>
      <c r="D22" s="70" t="s">
        <v>93</v>
      </c>
      <c r="E22" s="62"/>
      <c r="F22" s="62">
        <v>58000</v>
      </c>
      <c r="G22" s="62">
        <v>58000</v>
      </c>
      <c r="H22" s="62">
        <v>58000</v>
      </c>
      <c r="I22" s="62">
        <v>58000</v>
      </c>
    </row>
    <row r="23" spans="1:9" x14ac:dyDescent="0.25">
      <c r="A23" s="147">
        <v>3</v>
      </c>
      <c r="B23" s="148"/>
      <c r="C23" s="149"/>
      <c r="D23" s="81" t="s">
        <v>10</v>
      </c>
      <c r="E23" s="75">
        <f>SUM(E24:E25)</f>
        <v>53824.18</v>
      </c>
      <c r="F23" s="75">
        <f>SUM(F24+F25)</f>
        <v>58000</v>
      </c>
      <c r="G23" s="75">
        <f>SUM(G24+G25)</f>
        <v>58000</v>
      </c>
      <c r="H23" s="75">
        <f>SUM(H24+H25)</f>
        <v>58000</v>
      </c>
      <c r="I23" s="75">
        <f>SUM(I24+I25)</f>
        <v>58000</v>
      </c>
    </row>
    <row r="24" spans="1:9" x14ac:dyDescent="0.25">
      <c r="A24" s="147">
        <v>32</v>
      </c>
      <c r="B24" s="148"/>
      <c r="C24" s="149"/>
      <c r="D24" s="81" t="s">
        <v>22</v>
      </c>
      <c r="E24" s="75">
        <v>53716.65</v>
      </c>
      <c r="F24" s="75">
        <v>57888</v>
      </c>
      <c r="G24" s="75">
        <v>57888</v>
      </c>
      <c r="H24" s="75">
        <v>57888</v>
      </c>
      <c r="I24" s="75">
        <v>57888</v>
      </c>
    </row>
    <row r="25" spans="1:9" x14ac:dyDescent="0.25">
      <c r="A25" s="147">
        <v>34</v>
      </c>
      <c r="B25" s="148"/>
      <c r="C25" s="149"/>
      <c r="D25" s="81" t="s">
        <v>67</v>
      </c>
      <c r="E25" s="76">
        <v>107.53</v>
      </c>
      <c r="F25" s="76">
        <v>112</v>
      </c>
      <c r="G25" s="76">
        <v>112</v>
      </c>
      <c r="H25" s="76">
        <v>112</v>
      </c>
      <c r="I25" s="76">
        <v>112</v>
      </c>
    </row>
    <row r="26" spans="1:9" ht="25.5" x14ac:dyDescent="0.25">
      <c r="A26" s="162" t="s">
        <v>124</v>
      </c>
      <c r="B26" s="163"/>
      <c r="C26" s="164"/>
      <c r="D26" s="90" t="s">
        <v>125</v>
      </c>
      <c r="E26" s="76"/>
      <c r="F26" s="76">
        <v>97.5</v>
      </c>
      <c r="G26" s="76"/>
      <c r="H26" s="76"/>
      <c r="I26" s="76"/>
    </row>
    <row r="27" spans="1:9" x14ac:dyDescent="0.25">
      <c r="A27" s="147">
        <v>3</v>
      </c>
      <c r="B27" s="148"/>
      <c r="C27" s="149"/>
      <c r="D27" s="81" t="s">
        <v>10</v>
      </c>
      <c r="E27" s="76"/>
      <c r="F27" s="82">
        <v>97.5</v>
      </c>
      <c r="G27" s="76"/>
      <c r="H27" s="76"/>
      <c r="I27" s="76"/>
    </row>
    <row r="28" spans="1:9" ht="25.5" customHeight="1" x14ac:dyDescent="0.25">
      <c r="A28" s="147">
        <v>32</v>
      </c>
      <c r="B28" s="148"/>
      <c r="C28" s="149"/>
      <c r="D28" s="81" t="s">
        <v>22</v>
      </c>
      <c r="E28" s="76"/>
      <c r="F28" s="82">
        <v>97.5</v>
      </c>
      <c r="G28" s="76"/>
      <c r="H28" s="76"/>
      <c r="I28" s="76"/>
    </row>
    <row r="29" spans="1:9" ht="25.5" customHeight="1" x14ac:dyDescent="0.25">
      <c r="A29" s="162" t="s">
        <v>126</v>
      </c>
      <c r="B29" s="163"/>
      <c r="C29" s="164"/>
      <c r="D29" s="81" t="s">
        <v>127</v>
      </c>
      <c r="E29" s="76"/>
      <c r="F29" s="82"/>
      <c r="G29" s="76">
        <f>SUM(G30+G33)</f>
        <v>909125</v>
      </c>
      <c r="H29" s="76">
        <f>SUM(H30+H33)</f>
        <v>909125</v>
      </c>
      <c r="I29" s="76">
        <f>SUM(I30+I33)</f>
        <v>909125</v>
      </c>
    </row>
    <row r="30" spans="1:9" ht="25.5" customHeight="1" x14ac:dyDescent="0.25">
      <c r="A30" s="147">
        <v>3</v>
      </c>
      <c r="B30" s="148"/>
      <c r="C30" s="149"/>
      <c r="D30" s="81" t="s">
        <v>10</v>
      </c>
      <c r="E30" s="76"/>
      <c r="F30" s="82"/>
      <c r="G30" s="76">
        <f>SUM(G31:G32)</f>
        <v>908525</v>
      </c>
      <c r="H30" s="76">
        <f>SUM(H31:H32)</f>
        <v>908525</v>
      </c>
      <c r="I30" s="76">
        <f>SUM(I31:I32)</f>
        <v>908525</v>
      </c>
    </row>
    <row r="31" spans="1:9" ht="25.5" customHeight="1" x14ac:dyDescent="0.25">
      <c r="A31" s="147">
        <v>31</v>
      </c>
      <c r="B31" s="148"/>
      <c r="C31" s="149"/>
      <c r="D31" s="81" t="s">
        <v>11</v>
      </c>
      <c r="E31" s="76"/>
      <c r="F31" s="82"/>
      <c r="G31" s="82">
        <v>907500</v>
      </c>
      <c r="H31" s="82">
        <v>907500</v>
      </c>
      <c r="I31" s="82">
        <v>907500</v>
      </c>
    </row>
    <row r="32" spans="1:9" ht="15" customHeight="1" x14ac:dyDescent="0.25">
      <c r="A32" s="147">
        <v>32</v>
      </c>
      <c r="B32" s="148"/>
      <c r="C32" s="149"/>
      <c r="D32" s="81" t="s">
        <v>22</v>
      </c>
      <c r="E32" s="75"/>
      <c r="F32" s="75"/>
      <c r="G32" s="93">
        <v>1025</v>
      </c>
      <c r="H32" s="93">
        <v>1025</v>
      </c>
      <c r="I32" s="93">
        <v>1025</v>
      </c>
    </row>
    <row r="33" spans="1:9" ht="25.5" x14ac:dyDescent="0.25">
      <c r="A33" s="95"/>
      <c r="B33" s="94">
        <v>4</v>
      </c>
      <c r="C33" s="97"/>
      <c r="D33" s="81" t="s">
        <v>96</v>
      </c>
      <c r="E33" s="75"/>
      <c r="F33" s="75"/>
      <c r="G33" s="75">
        <v>600</v>
      </c>
      <c r="H33" s="75">
        <v>600</v>
      </c>
      <c r="I33" s="75">
        <v>600</v>
      </c>
    </row>
    <row r="34" spans="1:9" ht="25.5" x14ac:dyDescent="0.25">
      <c r="A34" s="95"/>
      <c r="B34" s="96">
        <v>42</v>
      </c>
      <c r="C34" s="97"/>
      <c r="D34" s="91" t="s">
        <v>95</v>
      </c>
      <c r="E34" s="62"/>
      <c r="F34" s="62"/>
      <c r="G34" s="93">
        <v>600</v>
      </c>
      <c r="H34" s="93">
        <v>600</v>
      </c>
      <c r="I34" s="93">
        <v>600</v>
      </c>
    </row>
    <row r="35" spans="1:9" x14ac:dyDescent="0.25">
      <c r="A35" s="162" t="s">
        <v>84</v>
      </c>
      <c r="B35" s="163"/>
      <c r="C35" s="164"/>
      <c r="D35" s="90" t="s">
        <v>83</v>
      </c>
      <c r="E35" s="76">
        <f>SUM(E36+E39)</f>
        <v>745116.38</v>
      </c>
      <c r="F35" s="75">
        <f>SUM(F36+F39)</f>
        <v>1020267.37</v>
      </c>
      <c r="G35" s="62"/>
      <c r="H35" s="62"/>
      <c r="I35" s="62"/>
    </row>
    <row r="36" spans="1:9" x14ac:dyDescent="0.25">
      <c r="A36" s="147">
        <v>3</v>
      </c>
      <c r="B36" s="148"/>
      <c r="C36" s="149"/>
      <c r="D36" s="81" t="s">
        <v>10</v>
      </c>
      <c r="E36" s="76">
        <f>SUM(E38+E37)</f>
        <v>744330.47</v>
      </c>
      <c r="F36" s="75">
        <f>SUM(F37:F38)</f>
        <v>1019667.37</v>
      </c>
      <c r="G36" s="75"/>
      <c r="H36" s="75"/>
      <c r="I36" s="75"/>
    </row>
    <row r="37" spans="1:9" x14ac:dyDescent="0.25">
      <c r="A37" s="147">
        <v>31</v>
      </c>
      <c r="B37" s="148"/>
      <c r="C37" s="149"/>
      <c r="D37" s="81" t="s">
        <v>11</v>
      </c>
      <c r="E37" s="61">
        <v>743723.77</v>
      </c>
      <c r="F37" s="62">
        <v>1018100</v>
      </c>
      <c r="G37" s="62"/>
      <c r="H37" s="62"/>
      <c r="I37" s="62"/>
    </row>
    <row r="38" spans="1:9" ht="25.5" customHeight="1" x14ac:dyDescent="0.25">
      <c r="A38" s="147">
        <v>32</v>
      </c>
      <c r="B38" s="148"/>
      <c r="C38" s="149"/>
      <c r="D38" s="81" t="s">
        <v>22</v>
      </c>
      <c r="E38" s="61">
        <v>606.70000000000005</v>
      </c>
      <c r="F38" s="62">
        <v>1567.37</v>
      </c>
      <c r="G38" s="62"/>
      <c r="H38" s="62"/>
      <c r="I38" s="62"/>
    </row>
    <row r="39" spans="1:9" ht="25.5" x14ac:dyDescent="0.25">
      <c r="A39" s="95"/>
      <c r="B39" s="94">
        <v>4</v>
      </c>
      <c r="C39" s="97"/>
      <c r="D39" s="81" t="s">
        <v>96</v>
      </c>
      <c r="E39" s="76">
        <v>785.91</v>
      </c>
      <c r="F39" s="75">
        <v>600</v>
      </c>
      <c r="G39" s="62"/>
      <c r="H39" s="62"/>
      <c r="I39" s="62"/>
    </row>
    <row r="40" spans="1:9" ht="25.5" x14ac:dyDescent="0.25">
      <c r="A40" s="95"/>
      <c r="B40" s="96">
        <v>42</v>
      </c>
      <c r="C40" s="97"/>
      <c r="D40" s="71" t="s">
        <v>95</v>
      </c>
      <c r="E40" s="61">
        <v>785.91</v>
      </c>
      <c r="F40" s="62">
        <v>600</v>
      </c>
      <c r="G40" s="62"/>
      <c r="H40" s="62"/>
      <c r="I40" s="62"/>
    </row>
    <row r="41" spans="1:9" ht="25.5" x14ac:dyDescent="0.25">
      <c r="A41" s="162" t="s">
        <v>99</v>
      </c>
      <c r="B41" s="163"/>
      <c r="C41" s="164"/>
      <c r="D41" s="70" t="s">
        <v>100</v>
      </c>
      <c r="E41" s="61"/>
      <c r="F41" s="62">
        <v>105.54</v>
      </c>
      <c r="G41" s="62">
        <v>40</v>
      </c>
      <c r="H41" s="62">
        <v>40</v>
      </c>
      <c r="I41" s="62">
        <v>40</v>
      </c>
    </row>
    <row r="42" spans="1:9" ht="25.5" x14ac:dyDescent="0.25">
      <c r="A42" s="95"/>
      <c r="B42" s="94">
        <v>3</v>
      </c>
      <c r="C42" s="97"/>
      <c r="D42" s="81" t="s">
        <v>96</v>
      </c>
      <c r="E42" s="61"/>
      <c r="F42" s="62">
        <v>105.54</v>
      </c>
      <c r="G42" s="62">
        <v>40</v>
      </c>
      <c r="H42" s="62">
        <v>40</v>
      </c>
      <c r="I42" s="62">
        <v>40</v>
      </c>
    </row>
    <row r="43" spans="1:9" ht="25.5" customHeight="1" x14ac:dyDescent="0.25">
      <c r="A43" s="95"/>
      <c r="B43" s="96">
        <v>32</v>
      </c>
      <c r="C43" s="97"/>
      <c r="D43" s="81" t="s">
        <v>22</v>
      </c>
      <c r="E43" s="61"/>
      <c r="F43" s="62">
        <v>105.54</v>
      </c>
      <c r="G43" s="62">
        <v>40</v>
      </c>
      <c r="H43" s="62">
        <v>40</v>
      </c>
      <c r="I43" s="62">
        <v>40</v>
      </c>
    </row>
    <row r="44" spans="1:9" ht="25.5" x14ac:dyDescent="0.25">
      <c r="A44" s="95"/>
      <c r="B44" s="94">
        <v>4</v>
      </c>
      <c r="C44" s="97"/>
      <c r="D44" s="81" t="s">
        <v>96</v>
      </c>
      <c r="E44" s="61"/>
      <c r="F44" s="62">
        <v>105.54</v>
      </c>
      <c r="G44" s="62">
        <v>40</v>
      </c>
      <c r="H44" s="62">
        <v>40</v>
      </c>
      <c r="I44" s="62">
        <v>40</v>
      </c>
    </row>
    <row r="45" spans="1:9" ht="25.5" x14ac:dyDescent="0.25">
      <c r="A45" s="95"/>
      <c r="B45" s="96">
        <v>42</v>
      </c>
      <c r="C45" s="97"/>
      <c r="D45" s="71" t="s">
        <v>95</v>
      </c>
      <c r="E45" s="61"/>
      <c r="F45" s="62">
        <v>105.54</v>
      </c>
      <c r="G45" s="62">
        <v>40</v>
      </c>
      <c r="H45" s="62">
        <v>40</v>
      </c>
      <c r="I45" s="62">
        <v>40</v>
      </c>
    </row>
    <row r="46" spans="1:9" ht="25.5" customHeight="1" x14ac:dyDescent="0.25">
      <c r="A46" s="162" t="s">
        <v>101</v>
      </c>
      <c r="B46" s="163"/>
      <c r="C46" s="164"/>
      <c r="D46" s="70" t="s">
        <v>102</v>
      </c>
      <c r="E46" s="61"/>
      <c r="F46" s="61">
        <v>110.44</v>
      </c>
      <c r="G46" s="61"/>
      <c r="H46" s="61"/>
      <c r="I46" s="61"/>
    </row>
    <row r="47" spans="1:9" ht="25.5" customHeight="1" x14ac:dyDescent="0.25">
      <c r="A47" s="156">
        <v>3</v>
      </c>
      <c r="B47" s="157"/>
      <c r="C47" s="158"/>
      <c r="D47" s="91" t="s">
        <v>10</v>
      </c>
      <c r="E47" s="61"/>
      <c r="F47" s="61">
        <v>110.44</v>
      </c>
      <c r="G47" s="61"/>
      <c r="H47" s="61"/>
      <c r="I47" s="61"/>
    </row>
    <row r="48" spans="1:9" ht="15" customHeight="1" x14ac:dyDescent="0.25">
      <c r="A48" s="147">
        <v>32</v>
      </c>
      <c r="B48" s="148"/>
      <c r="C48" s="149"/>
      <c r="D48" s="81" t="s">
        <v>22</v>
      </c>
      <c r="E48" s="61"/>
      <c r="F48" s="61">
        <v>110.44</v>
      </c>
      <c r="G48" s="61"/>
      <c r="H48" s="61"/>
      <c r="I48" s="61"/>
    </row>
    <row r="49" spans="1:9" ht="27" customHeight="1" x14ac:dyDescent="0.25">
      <c r="A49" s="159" t="s">
        <v>103</v>
      </c>
      <c r="B49" s="160"/>
      <c r="C49" s="161"/>
      <c r="D49" s="92" t="s">
        <v>104</v>
      </c>
      <c r="E49" s="76">
        <f>SUM(E50+E54)</f>
        <v>15879.240000000002</v>
      </c>
      <c r="F49" s="76">
        <f>SUM(F50+F54)</f>
        <v>50954.04</v>
      </c>
      <c r="G49" s="76">
        <f>SUM(G50+G54)</f>
        <v>67911.55</v>
      </c>
      <c r="H49" s="76">
        <f>SUM(H50+H54)</f>
        <v>67911.55</v>
      </c>
      <c r="I49" s="76">
        <f>SUM(I50+I54)</f>
        <v>67911.55</v>
      </c>
    </row>
    <row r="50" spans="1:9" ht="15" customHeight="1" x14ac:dyDescent="0.25">
      <c r="A50" s="159" t="s">
        <v>105</v>
      </c>
      <c r="B50" s="160"/>
      <c r="C50" s="161"/>
      <c r="D50" s="92" t="s">
        <v>106</v>
      </c>
      <c r="E50" s="76">
        <v>1500</v>
      </c>
      <c r="F50" s="75">
        <v>1800</v>
      </c>
      <c r="G50" s="75">
        <v>2300</v>
      </c>
      <c r="H50" s="75">
        <v>2300</v>
      </c>
      <c r="I50" s="75">
        <v>2300</v>
      </c>
    </row>
    <row r="51" spans="1:9" ht="15" customHeight="1" x14ac:dyDescent="0.25">
      <c r="A51" s="165" t="s">
        <v>107</v>
      </c>
      <c r="B51" s="166"/>
      <c r="C51" s="167"/>
      <c r="D51" s="83" t="s">
        <v>108</v>
      </c>
      <c r="E51" s="76">
        <v>1500</v>
      </c>
      <c r="F51" s="75">
        <v>1800</v>
      </c>
      <c r="G51" s="75">
        <v>2300</v>
      </c>
      <c r="H51" s="75">
        <v>2300</v>
      </c>
      <c r="I51" s="75">
        <v>2300</v>
      </c>
    </row>
    <row r="52" spans="1:9" ht="25.5" customHeight="1" x14ac:dyDescent="0.25">
      <c r="A52" s="156">
        <v>3</v>
      </c>
      <c r="B52" s="157"/>
      <c r="C52" s="158"/>
      <c r="D52" s="91" t="s">
        <v>10</v>
      </c>
      <c r="E52" s="62">
        <v>1500</v>
      </c>
      <c r="F52" s="62">
        <v>1800</v>
      </c>
      <c r="G52" s="62">
        <v>2300</v>
      </c>
      <c r="H52" s="62">
        <v>2300</v>
      </c>
      <c r="I52" s="62">
        <v>2300</v>
      </c>
    </row>
    <row r="53" spans="1:9" ht="15" customHeight="1" x14ac:dyDescent="0.25">
      <c r="A53" s="147">
        <v>32</v>
      </c>
      <c r="B53" s="148"/>
      <c r="C53" s="149"/>
      <c r="D53" s="81" t="s">
        <v>22</v>
      </c>
      <c r="E53" s="62">
        <v>1500</v>
      </c>
      <c r="F53" s="62">
        <v>1800</v>
      </c>
      <c r="G53" s="62">
        <v>2300</v>
      </c>
      <c r="H53" s="62">
        <v>2300</v>
      </c>
      <c r="I53" s="62">
        <v>2300</v>
      </c>
    </row>
    <row r="54" spans="1:9" ht="25.5" x14ac:dyDescent="0.25">
      <c r="A54" s="159" t="s">
        <v>109</v>
      </c>
      <c r="B54" s="160"/>
      <c r="C54" s="161"/>
      <c r="D54" s="69" t="s">
        <v>110</v>
      </c>
      <c r="E54" s="62">
        <f>SUM(E55+E58+E65+E69)</f>
        <v>14379.240000000002</v>
      </c>
      <c r="F54" s="62">
        <f>SUM(F55+F58+F65+F69)</f>
        <v>49154.04</v>
      </c>
      <c r="G54" s="62">
        <f>SUM(G55+G58+G61)</f>
        <v>65611.55</v>
      </c>
      <c r="H54" s="62">
        <f>SUM(H55+H58+H61)</f>
        <v>65611.55</v>
      </c>
      <c r="I54" s="62">
        <f>SUM(I55+I58+I61)</f>
        <v>65611.55</v>
      </c>
    </row>
    <row r="55" spans="1:9" ht="30" customHeight="1" x14ac:dyDescent="0.25">
      <c r="A55" s="153" t="s">
        <v>107</v>
      </c>
      <c r="B55" s="154"/>
      <c r="C55" s="155"/>
      <c r="D55" s="99" t="s">
        <v>108</v>
      </c>
      <c r="E55" s="82">
        <v>6087.96</v>
      </c>
      <c r="F55" s="76">
        <v>31204.05</v>
      </c>
      <c r="G55" s="75">
        <v>50012.86</v>
      </c>
      <c r="H55" s="75">
        <v>50012.86</v>
      </c>
      <c r="I55" s="75">
        <v>50012.86</v>
      </c>
    </row>
    <row r="56" spans="1:9" x14ac:dyDescent="0.25">
      <c r="A56" s="156">
        <v>3</v>
      </c>
      <c r="B56" s="157"/>
      <c r="C56" s="158"/>
      <c r="D56" s="71" t="s">
        <v>10</v>
      </c>
      <c r="E56" s="82">
        <v>6087.96</v>
      </c>
      <c r="F56" s="93">
        <v>31204.05</v>
      </c>
      <c r="G56" s="93">
        <v>50012.86</v>
      </c>
      <c r="H56" s="93">
        <v>50012.86</v>
      </c>
      <c r="I56" s="93">
        <v>50012.86</v>
      </c>
    </row>
    <row r="57" spans="1:9" x14ac:dyDescent="0.25">
      <c r="A57" s="147">
        <v>31</v>
      </c>
      <c r="B57" s="148"/>
      <c r="C57" s="149"/>
      <c r="D57" s="81" t="s">
        <v>11</v>
      </c>
      <c r="E57" s="82">
        <v>6087.96</v>
      </c>
      <c r="F57" s="62">
        <v>31204.05</v>
      </c>
      <c r="G57" s="62">
        <v>50012.86</v>
      </c>
      <c r="H57" s="62">
        <v>50012.86</v>
      </c>
      <c r="I57" s="62">
        <v>50012.86</v>
      </c>
    </row>
    <row r="58" spans="1:9" ht="24.75" customHeight="1" x14ac:dyDescent="0.25">
      <c r="A58" s="150" t="s">
        <v>128</v>
      </c>
      <c r="B58" s="151"/>
      <c r="C58" s="152"/>
      <c r="D58" s="100" t="s">
        <v>123</v>
      </c>
      <c r="E58" s="61"/>
      <c r="F58" s="75"/>
      <c r="G58" s="93">
        <v>5357.14</v>
      </c>
      <c r="H58" s="93">
        <v>5357.14</v>
      </c>
      <c r="I58" s="93">
        <v>5357.14</v>
      </c>
    </row>
    <row r="59" spans="1:9" ht="15" customHeight="1" x14ac:dyDescent="0.25">
      <c r="A59" s="156">
        <v>3</v>
      </c>
      <c r="B59" s="157"/>
      <c r="C59" s="158"/>
      <c r="D59" s="89" t="s">
        <v>10</v>
      </c>
      <c r="E59" s="61"/>
      <c r="F59" s="75"/>
      <c r="G59" s="62">
        <v>5357.14</v>
      </c>
      <c r="H59" s="62">
        <v>5357.14</v>
      </c>
      <c r="I59" s="62">
        <v>5357.14</v>
      </c>
    </row>
    <row r="60" spans="1:9" x14ac:dyDescent="0.25">
      <c r="A60" s="147">
        <v>31</v>
      </c>
      <c r="B60" s="148"/>
      <c r="C60" s="149"/>
      <c r="D60" s="81" t="s">
        <v>11</v>
      </c>
      <c r="E60" s="61"/>
      <c r="F60" s="62"/>
      <c r="G60" s="62">
        <v>5357.14</v>
      </c>
      <c r="H60" s="62">
        <v>5357.14</v>
      </c>
      <c r="I60" s="62">
        <v>5357.14</v>
      </c>
    </row>
    <row r="61" spans="1:9" ht="21.75" customHeight="1" x14ac:dyDescent="0.25">
      <c r="A61" s="150" t="s">
        <v>129</v>
      </c>
      <c r="B61" s="151"/>
      <c r="C61" s="152"/>
      <c r="D61" s="100" t="s">
        <v>123</v>
      </c>
      <c r="E61" s="61"/>
      <c r="F61" s="62"/>
      <c r="G61" s="62">
        <v>10241.549999999999</v>
      </c>
      <c r="H61" s="62">
        <v>10241.549999999999</v>
      </c>
      <c r="I61" s="62">
        <v>10241.549999999999</v>
      </c>
    </row>
    <row r="62" spans="1:9" x14ac:dyDescent="0.25">
      <c r="A62" s="156">
        <v>3</v>
      </c>
      <c r="B62" s="157"/>
      <c r="C62" s="158"/>
      <c r="D62" s="91" t="s">
        <v>10</v>
      </c>
      <c r="E62" s="61"/>
      <c r="F62" s="62"/>
      <c r="G62" s="62">
        <f>SUM(G63:G64)</f>
        <v>10241.549999999999</v>
      </c>
      <c r="H62" s="62">
        <f>SUM(H63:H64)</f>
        <v>10241.549999999999</v>
      </c>
      <c r="I62" s="62">
        <f>SUM(I63:I64)</f>
        <v>10241.549999999999</v>
      </c>
    </row>
    <row r="63" spans="1:9" x14ac:dyDescent="0.25">
      <c r="A63" s="147">
        <v>31</v>
      </c>
      <c r="B63" s="148"/>
      <c r="C63" s="149"/>
      <c r="D63" s="81" t="s">
        <v>11</v>
      </c>
      <c r="E63" s="61"/>
      <c r="F63" s="62"/>
      <c r="G63" s="62">
        <v>8657.5499999999993</v>
      </c>
      <c r="H63" s="62">
        <v>8657.5499999999993</v>
      </c>
      <c r="I63" s="62">
        <v>8657.5499999999993</v>
      </c>
    </row>
    <row r="64" spans="1:9" x14ac:dyDescent="0.25">
      <c r="A64" s="147">
        <v>32</v>
      </c>
      <c r="B64" s="148"/>
      <c r="C64" s="149"/>
      <c r="D64" s="81" t="s">
        <v>22</v>
      </c>
      <c r="E64" s="61"/>
      <c r="F64" s="62"/>
      <c r="G64" s="62">
        <v>1584</v>
      </c>
      <c r="H64" s="62">
        <v>1584</v>
      </c>
      <c r="I64" s="62">
        <v>1584</v>
      </c>
    </row>
    <row r="65" spans="1:9" x14ac:dyDescent="0.25">
      <c r="A65" s="153" t="s">
        <v>111</v>
      </c>
      <c r="B65" s="154"/>
      <c r="C65" s="155"/>
      <c r="D65" s="99" t="s">
        <v>112</v>
      </c>
      <c r="E65" s="61">
        <v>8291.2800000000007</v>
      </c>
      <c r="F65" s="75">
        <f>SUM(F67:F68)</f>
        <v>13740.16</v>
      </c>
      <c r="G65" s="62"/>
      <c r="H65" s="62"/>
      <c r="I65" s="62"/>
    </row>
    <row r="66" spans="1:9" ht="15" customHeight="1" x14ac:dyDescent="0.25">
      <c r="A66" s="147">
        <v>3</v>
      </c>
      <c r="B66" s="148"/>
      <c r="C66" s="149"/>
      <c r="D66" s="81" t="s">
        <v>10</v>
      </c>
      <c r="E66" s="76">
        <f>SUM(E67:E68)</f>
        <v>8291.2800000000007</v>
      </c>
      <c r="F66" s="75">
        <v>13740.16</v>
      </c>
      <c r="G66" s="62"/>
      <c r="H66" s="62"/>
      <c r="I66" s="62"/>
    </row>
    <row r="67" spans="1:9" x14ac:dyDescent="0.25">
      <c r="A67" s="168">
        <v>31</v>
      </c>
      <c r="B67" s="169"/>
      <c r="C67" s="170"/>
      <c r="D67" s="80" t="s">
        <v>11</v>
      </c>
      <c r="E67" s="82">
        <v>7883.71</v>
      </c>
      <c r="F67" s="62">
        <v>12929.17</v>
      </c>
      <c r="G67" s="62"/>
      <c r="H67" s="62"/>
      <c r="I67" s="62"/>
    </row>
    <row r="68" spans="1:9" x14ac:dyDescent="0.25">
      <c r="A68" s="168">
        <v>32</v>
      </c>
      <c r="B68" s="169"/>
      <c r="C68" s="170"/>
      <c r="D68" s="80" t="s">
        <v>22</v>
      </c>
      <c r="E68" s="82">
        <v>407.57</v>
      </c>
      <c r="F68" s="62">
        <v>810.99</v>
      </c>
      <c r="G68" s="62"/>
      <c r="H68" s="62"/>
      <c r="I68" s="62"/>
    </row>
    <row r="69" spans="1:9" x14ac:dyDescent="0.25">
      <c r="A69" s="153" t="s">
        <v>97</v>
      </c>
      <c r="B69" s="154"/>
      <c r="C69" s="155"/>
      <c r="D69" s="86" t="s">
        <v>98</v>
      </c>
      <c r="E69" s="61"/>
      <c r="F69" s="75">
        <v>4209.83</v>
      </c>
      <c r="G69" s="62"/>
      <c r="H69" s="62"/>
      <c r="I69" s="62"/>
    </row>
    <row r="70" spans="1:9" ht="15" customHeight="1" x14ac:dyDescent="0.25">
      <c r="A70" s="156">
        <v>3</v>
      </c>
      <c r="B70" s="157"/>
      <c r="C70" s="158"/>
      <c r="D70" s="87" t="s">
        <v>10</v>
      </c>
      <c r="E70" s="61"/>
      <c r="F70" s="62">
        <f>SUM(F71:F72)</f>
        <v>4209.83</v>
      </c>
      <c r="G70" s="62"/>
      <c r="H70" s="62"/>
      <c r="I70" s="62"/>
    </row>
    <row r="71" spans="1:9" ht="15" customHeight="1" x14ac:dyDescent="0.25">
      <c r="A71" s="147">
        <v>31</v>
      </c>
      <c r="B71" s="148"/>
      <c r="C71" s="149"/>
      <c r="D71" s="81" t="s">
        <v>11</v>
      </c>
      <c r="E71" s="61"/>
      <c r="F71" s="62">
        <v>4092.34</v>
      </c>
      <c r="G71" s="62"/>
      <c r="H71" s="62"/>
      <c r="I71" s="62"/>
    </row>
    <row r="72" spans="1:9" x14ac:dyDescent="0.25">
      <c r="A72" s="95"/>
      <c r="B72" s="94">
        <v>32</v>
      </c>
      <c r="C72" s="97"/>
      <c r="D72" s="81" t="s">
        <v>22</v>
      </c>
      <c r="E72" s="61"/>
      <c r="F72" s="62">
        <v>117.49</v>
      </c>
      <c r="G72" s="62"/>
      <c r="H72" s="62"/>
      <c r="I72" s="62"/>
    </row>
    <row r="73" spans="1:9" ht="39" x14ac:dyDescent="0.25">
      <c r="A73" s="159" t="s">
        <v>130</v>
      </c>
      <c r="B73" s="160"/>
      <c r="C73" s="161"/>
      <c r="D73" s="104" t="s">
        <v>131</v>
      </c>
      <c r="E73" s="61">
        <v>103</v>
      </c>
      <c r="F73" s="62">
        <v>184.5</v>
      </c>
      <c r="G73" s="62">
        <v>162</v>
      </c>
      <c r="H73" s="62">
        <v>162</v>
      </c>
      <c r="I73" s="62">
        <v>162</v>
      </c>
    </row>
    <row r="74" spans="1:9" x14ac:dyDescent="0.25">
      <c r="A74" s="162" t="s">
        <v>84</v>
      </c>
      <c r="B74" s="163"/>
      <c r="C74" s="164"/>
      <c r="D74" s="86" t="s">
        <v>83</v>
      </c>
      <c r="E74" s="61">
        <v>103</v>
      </c>
      <c r="F74" s="62">
        <v>184.5</v>
      </c>
      <c r="G74" s="62"/>
      <c r="H74" s="62"/>
      <c r="I74" s="62"/>
    </row>
    <row r="75" spans="1:9" x14ac:dyDescent="0.25">
      <c r="A75" s="147">
        <v>3</v>
      </c>
      <c r="B75" s="148"/>
      <c r="C75" s="149"/>
      <c r="D75" s="81" t="s">
        <v>10</v>
      </c>
      <c r="E75" s="61">
        <v>103</v>
      </c>
      <c r="F75" s="62">
        <v>184.5</v>
      </c>
      <c r="G75" s="62"/>
      <c r="H75" s="62"/>
      <c r="I75" s="62"/>
    </row>
    <row r="76" spans="1:9" x14ac:dyDescent="0.25">
      <c r="A76" s="102"/>
      <c r="B76" s="103">
        <v>38</v>
      </c>
      <c r="C76" s="101"/>
      <c r="D76" s="101" t="s">
        <v>114</v>
      </c>
      <c r="E76" s="61">
        <v>103</v>
      </c>
      <c r="F76" s="62">
        <v>184.5</v>
      </c>
      <c r="G76" s="62"/>
      <c r="H76" s="62"/>
      <c r="I76" s="62"/>
    </row>
    <row r="77" spans="1:9" ht="27.75" customHeight="1" x14ac:dyDescent="0.25">
      <c r="A77" s="150" t="s">
        <v>128</v>
      </c>
      <c r="B77" s="151"/>
      <c r="C77" s="152"/>
      <c r="D77" s="101" t="s">
        <v>127</v>
      </c>
      <c r="E77" s="61"/>
      <c r="F77" s="62"/>
      <c r="G77" s="62">
        <v>162</v>
      </c>
      <c r="H77" s="62">
        <v>162</v>
      </c>
      <c r="I77" s="62">
        <v>162</v>
      </c>
    </row>
    <row r="78" spans="1:9" x14ac:dyDescent="0.25">
      <c r="A78" s="147">
        <v>3</v>
      </c>
      <c r="B78" s="148"/>
      <c r="C78" s="149"/>
      <c r="D78" s="81" t="s">
        <v>10</v>
      </c>
      <c r="E78" s="61"/>
      <c r="F78" s="62"/>
      <c r="G78" s="62">
        <v>162</v>
      </c>
      <c r="H78" s="62">
        <v>162</v>
      </c>
      <c r="I78" s="62">
        <v>162</v>
      </c>
    </row>
    <row r="79" spans="1:9" x14ac:dyDescent="0.25">
      <c r="A79" s="102"/>
      <c r="B79" s="103">
        <v>38</v>
      </c>
      <c r="C79" s="101"/>
      <c r="D79" s="101" t="s">
        <v>114</v>
      </c>
      <c r="E79" s="61"/>
      <c r="F79" s="62"/>
      <c r="G79" s="62">
        <v>162</v>
      </c>
      <c r="H79" s="62">
        <v>162</v>
      </c>
      <c r="I79" s="62">
        <v>162</v>
      </c>
    </row>
    <row r="80" spans="1:9" x14ac:dyDescent="0.25">
      <c r="A80" s="159" t="s">
        <v>132</v>
      </c>
      <c r="B80" s="160"/>
      <c r="C80" s="161"/>
      <c r="D80" s="104" t="s">
        <v>133</v>
      </c>
      <c r="E80" s="61"/>
      <c r="F80" s="75">
        <v>1600</v>
      </c>
      <c r="G80" s="62"/>
      <c r="H80" s="62"/>
      <c r="I80" s="62"/>
    </row>
    <row r="81" spans="1:9" ht="15" customHeight="1" x14ac:dyDescent="0.25">
      <c r="A81" s="162" t="s">
        <v>92</v>
      </c>
      <c r="B81" s="163"/>
      <c r="C81" s="164"/>
      <c r="D81" s="90" t="s">
        <v>93</v>
      </c>
      <c r="E81" s="61"/>
      <c r="F81" s="62">
        <v>1600</v>
      </c>
      <c r="G81" s="62"/>
      <c r="H81" s="62"/>
      <c r="I81" s="62"/>
    </row>
    <row r="82" spans="1:9" ht="25.5" x14ac:dyDescent="0.25">
      <c r="A82" s="147">
        <v>4</v>
      </c>
      <c r="B82" s="148"/>
      <c r="C82" s="149"/>
      <c r="D82" s="81" t="s">
        <v>96</v>
      </c>
      <c r="E82" s="61"/>
      <c r="F82" s="62">
        <v>1600</v>
      </c>
      <c r="G82" s="62"/>
      <c r="H82" s="62"/>
      <c r="I82" s="62"/>
    </row>
    <row r="83" spans="1:9" ht="25.5" x14ac:dyDescent="0.25">
      <c r="A83" s="102"/>
      <c r="B83" s="103">
        <v>42</v>
      </c>
      <c r="C83" s="101"/>
      <c r="D83" s="91" t="s">
        <v>95</v>
      </c>
      <c r="E83" s="61"/>
      <c r="F83" s="62">
        <v>1600</v>
      </c>
      <c r="G83" s="62"/>
      <c r="H83" s="62"/>
      <c r="I83" s="62"/>
    </row>
  </sheetData>
  <mergeCells count="67">
    <mergeCell ref="A50:C50"/>
    <mergeCell ref="A22:C22"/>
    <mergeCell ref="A23:C23"/>
    <mergeCell ref="A24:C24"/>
    <mergeCell ref="A29:C29"/>
    <mergeCell ref="A46:C46"/>
    <mergeCell ref="A35:C35"/>
    <mergeCell ref="A36:C36"/>
    <mergeCell ref="A25:C25"/>
    <mergeCell ref="A26:C26"/>
    <mergeCell ref="A32:C32"/>
    <mergeCell ref="A10:C10"/>
    <mergeCell ref="A6:C6"/>
    <mergeCell ref="A7:C7"/>
    <mergeCell ref="A11:C11"/>
    <mergeCell ref="A12:C12"/>
    <mergeCell ref="A13:C13"/>
    <mergeCell ref="A14:C14"/>
    <mergeCell ref="A15:C15"/>
    <mergeCell ref="A28:C28"/>
    <mergeCell ref="A16:C16"/>
    <mergeCell ref="A17:C17"/>
    <mergeCell ref="A18:C18"/>
    <mergeCell ref="A19:C19"/>
    <mergeCell ref="A1:I1"/>
    <mergeCell ref="A3:I3"/>
    <mergeCell ref="A5:C5"/>
    <mergeCell ref="A8:C8"/>
    <mergeCell ref="A9:C9"/>
    <mergeCell ref="A73:C73"/>
    <mergeCell ref="A68:C68"/>
    <mergeCell ref="A57:C57"/>
    <mergeCell ref="A67:C67"/>
    <mergeCell ref="A65:C65"/>
    <mergeCell ref="A66:C66"/>
    <mergeCell ref="A54:C54"/>
    <mergeCell ref="A55:C55"/>
    <mergeCell ref="A56:C56"/>
    <mergeCell ref="A62:C62"/>
    <mergeCell ref="A27:C27"/>
    <mergeCell ref="A30:C30"/>
    <mergeCell ref="A31:C31"/>
    <mergeCell ref="A51:C51"/>
    <mergeCell ref="A47:C47"/>
    <mergeCell ref="A48:C48"/>
    <mergeCell ref="A52:C52"/>
    <mergeCell ref="A53:C53"/>
    <mergeCell ref="A37:C37"/>
    <mergeCell ref="A41:C41"/>
    <mergeCell ref="A38:C38"/>
    <mergeCell ref="A49:C49"/>
    <mergeCell ref="A82:C82"/>
    <mergeCell ref="A58:C58"/>
    <mergeCell ref="A75:C75"/>
    <mergeCell ref="A69:C69"/>
    <mergeCell ref="A70:C70"/>
    <mergeCell ref="A71:C71"/>
    <mergeCell ref="A63:C63"/>
    <mergeCell ref="A64:C64"/>
    <mergeCell ref="A59:C59"/>
    <mergeCell ref="A60:C60"/>
    <mergeCell ref="A77:C77"/>
    <mergeCell ref="A78:C78"/>
    <mergeCell ref="A61:C61"/>
    <mergeCell ref="A80:C80"/>
    <mergeCell ref="A81:C81"/>
    <mergeCell ref="A74:C74"/>
  </mergeCells>
  <pageMargins left="0.7" right="0.7" top="0.75" bottom="0.75" header="0.3" footer="0.3"/>
  <pageSetup paperSize="9" scale="5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Dolores</cp:lastModifiedBy>
  <cp:lastPrinted>2025-10-28T17:20:00Z</cp:lastPrinted>
  <dcterms:created xsi:type="dcterms:W3CDTF">2022-08-12T12:51:27Z</dcterms:created>
  <dcterms:modified xsi:type="dcterms:W3CDTF">2025-10-30T14:54:14Z</dcterms:modified>
</cp:coreProperties>
</file>